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983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95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definedNames>
    <definedName name="Z_0C33340C_90B9_4DC8_9EC1_FF7A90A6CD3D_.wvu.Rows" localSheetId="0" hidden="1">Sheet1!$195:$195</definedName>
    <definedName name="Z_3A56BBDD_68CD_4AEA_B9E4_12391459D4C4_.wvu.Rows" localSheetId="0" hidden="1">Sheet1!$195:$195</definedName>
  </definedNames>
  <calcPr calcId="152511"/>
  <customWorkbookViews>
    <customWorkbookView name="Dace Riterfelte - Personal View" guid="{0C33340C-90B9-4DC8-9EC1-FF7A90A6CD3D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606" i="1" l="1"/>
  <c r="D574" i="1" l="1"/>
  <c r="C574" i="1" s="1"/>
  <c r="J543" i="1" l="1"/>
  <c r="G543" i="1"/>
  <c r="F543" i="1"/>
  <c r="H543" i="1"/>
  <c r="I543" i="1"/>
  <c r="K543" i="1"/>
  <c r="L543" i="1"/>
  <c r="M543" i="1"/>
  <c r="E543" i="1"/>
  <c r="E544" i="1"/>
  <c r="F544" i="1"/>
  <c r="G544" i="1"/>
  <c r="H544" i="1"/>
  <c r="I544" i="1"/>
  <c r="J544" i="1"/>
  <c r="K544" i="1"/>
  <c r="L544" i="1"/>
  <c r="M544" i="1"/>
  <c r="F181" i="1" l="1"/>
  <c r="G181" i="1"/>
  <c r="H181" i="1"/>
  <c r="I181" i="1"/>
  <c r="J181" i="1"/>
  <c r="K181" i="1"/>
  <c r="L181" i="1"/>
  <c r="M181" i="1"/>
  <c r="E181" i="1"/>
  <c r="M197" i="1"/>
  <c r="L197" i="1"/>
  <c r="K197" i="1"/>
  <c r="J197" i="1"/>
  <c r="I197" i="1"/>
  <c r="H197" i="1"/>
  <c r="G197" i="1"/>
  <c r="F197" i="1"/>
  <c r="E197" i="1"/>
  <c r="D196" i="1"/>
  <c r="C196" i="1" s="1"/>
  <c r="F89" i="1"/>
  <c r="G89" i="1"/>
  <c r="H89" i="1"/>
  <c r="I89" i="1"/>
  <c r="J89" i="1"/>
  <c r="K89" i="1"/>
  <c r="L89" i="1"/>
  <c r="M89" i="1"/>
  <c r="E89" i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C80" i="1" l="1"/>
  <c r="D80" i="1"/>
  <c r="M593" i="1"/>
  <c r="L593" i="1"/>
  <c r="K593" i="1"/>
  <c r="J593" i="1"/>
  <c r="I593" i="1"/>
  <c r="H593" i="1"/>
  <c r="G593" i="1"/>
  <c r="F593" i="1"/>
  <c r="E593" i="1"/>
  <c r="D592" i="1"/>
  <c r="C592" i="1" s="1"/>
  <c r="D591" i="1"/>
  <c r="D593" i="1" l="1"/>
  <c r="C591" i="1"/>
  <c r="C593" i="1" s="1"/>
  <c r="J452" i="1" l="1"/>
  <c r="K452" i="1"/>
  <c r="F291" i="1"/>
  <c r="G291" i="1"/>
  <c r="H291" i="1"/>
  <c r="I291" i="1"/>
  <c r="J291" i="1"/>
  <c r="K291" i="1"/>
  <c r="L291" i="1"/>
  <c r="M291" i="1"/>
  <c r="E291" i="1"/>
  <c r="E376" i="1"/>
  <c r="F218" i="1"/>
  <c r="G218" i="1"/>
  <c r="H218" i="1"/>
  <c r="I218" i="1"/>
  <c r="J218" i="1"/>
  <c r="K218" i="1"/>
  <c r="L218" i="1"/>
  <c r="M218" i="1"/>
  <c r="E218" i="1"/>
  <c r="M256" i="1"/>
  <c r="L256" i="1"/>
  <c r="K256" i="1"/>
  <c r="J256" i="1"/>
  <c r="I256" i="1"/>
  <c r="H256" i="1"/>
  <c r="G256" i="1"/>
  <c r="F256" i="1"/>
  <c r="E256" i="1"/>
  <c r="D255" i="1"/>
  <c r="C255" i="1" s="1"/>
  <c r="M200" i="1"/>
  <c r="L200" i="1"/>
  <c r="K200" i="1"/>
  <c r="J200" i="1"/>
  <c r="I200" i="1"/>
  <c r="H200" i="1"/>
  <c r="G200" i="1"/>
  <c r="F200" i="1"/>
  <c r="E200" i="1"/>
  <c r="D199" i="1"/>
  <c r="C199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5" i="1"/>
  <c r="E145" i="1"/>
  <c r="H145" i="1"/>
  <c r="I145" i="1"/>
  <c r="J145" i="1"/>
  <c r="K145" i="1"/>
  <c r="L145" i="1"/>
  <c r="M145" i="1"/>
  <c r="G145" i="1"/>
  <c r="E130" i="1" l="1"/>
  <c r="E127" i="1" s="1"/>
  <c r="F130" i="1"/>
  <c r="F127" i="1" s="1"/>
  <c r="G130" i="1"/>
  <c r="G127" i="1" s="1"/>
  <c r="H130" i="1"/>
  <c r="H127" i="1" s="1"/>
  <c r="I130" i="1"/>
  <c r="I127" i="1" s="1"/>
  <c r="J130" i="1"/>
  <c r="J127" i="1" s="1"/>
  <c r="K130" i="1"/>
  <c r="K127" i="1" s="1"/>
  <c r="L130" i="1"/>
  <c r="L127" i="1" s="1"/>
  <c r="M130" i="1"/>
  <c r="M127" i="1" s="1"/>
  <c r="D129" i="1"/>
  <c r="C129" i="1" s="1"/>
  <c r="K545" i="1" l="1"/>
  <c r="L545" i="1"/>
  <c r="M545" i="1"/>
  <c r="M590" i="1"/>
  <c r="L590" i="1"/>
  <c r="K590" i="1"/>
  <c r="J590" i="1"/>
  <c r="I590" i="1"/>
  <c r="H590" i="1"/>
  <c r="G590" i="1"/>
  <c r="F590" i="1"/>
  <c r="E590" i="1"/>
  <c r="D589" i="1"/>
  <c r="D588" i="1"/>
  <c r="C588" i="1" s="1"/>
  <c r="D590" i="1" l="1"/>
  <c r="C589" i="1"/>
  <c r="C590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91" i="1"/>
  <c r="L191" i="1"/>
  <c r="K191" i="1"/>
  <c r="J191" i="1"/>
  <c r="I191" i="1"/>
  <c r="H191" i="1"/>
  <c r="G191" i="1"/>
  <c r="F191" i="1"/>
  <c r="E191" i="1"/>
  <c r="D190" i="1"/>
  <c r="C190" i="1" s="1"/>
  <c r="F148" i="1" l="1"/>
  <c r="G148" i="1"/>
  <c r="H148" i="1"/>
  <c r="I148" i="1"/>
  <c r="J148" i="1"/>
  <c r="K148" i="1"/>
  <c r="L148" i="1"/>
  <c r="M148" i="1"/>
  <c r="E148" i="1"/>
  <c r="D148" i="1" s="1"/>
  <c r="D19" i="1"/>
  <c r="M602" i="1"/>
  <c r="L602" i="1"/>
  <c r="K602" i="1"/>
  <c r="J602" i="1"/>
  <c r="I602" i="1"/>
  <c r="H602" i="1"/>
  <c r="G602" i="1"/>
  <c r="F602" i="1"/>
  <c r="E602" i="1"/>
  <c r="D601" i="1"/>
  <c r="C601" i="1" s="1"/>
  <c r="M599" i="1"/>
  <c r="L599" i="1"/>
  <c r="K599" i="1"/>
  <c r="J599" i="1"/>
  <c r="I599" i="1"/>
  <c r="H599" i="1"/>
  <c r="G599" i="1"/>
  <c r="F599" i="1"/>
  <c r="E599" i="1"/>
  <c r="D598" i="1"/>
  <c r="C598" i="1" s="1"/>
  <c r="M596" i="1"/>
  <c r="L596" i="1"/>
  <c r="K596" i="1"/>
  <c r="J596" i="1"/>
  <c r="I596" i="1"/>
  <c r="H596" i="1"/>
  <c r="G596" i="1"/>
  <c r="F596" i="1"/>
  <c r="E596" i="1"/>
  <c r="D595" i="1"/>
  <c r="C595" i="1" s="1"/>
  <c r="M587" i="1"/>
  <c r="L587" i="1"/>
  <c r="K587" i="1"/>
  <c r="J587" i="1"/>
  <c r="I587" i="1"/>
  <c r="H587" i="1"/>
  <c r="G587" i="1"/>
  <c r="F587" i="1"/>
  <c r="E587" i="1"/>
  <c r="D586" i="1"/>
  <c r="C586" i="1" s="1"/>
  <c r="M584" i="1"/>
  <c r="L584" i="1"/>
  <c r="K584" i="1"/>
  <c r="J584" i="1"/>
  <c r="I584" i="1"/>
  <c r="H584" i="1"/>
  <c r="G584" i="1"/>
  <c r="F584" i="1"/>
  <c r="E584" i="1"/>
  <c r="D583" i="1"/>
  <c r="C583" i="1" s="1"/>
  <c r="M581" i="1"/>
  <c r="L581" i="1"/>
  <c r="K581" i="1"/>
  <c r="J581" i="1"/>
  <c r="I581" i="1"/>
  <c r="H581" i="1"/>
  <c r="G581" i="1"/>
  <c r="F581" i="1"/>
  <c r="E581" i="1"/>
  <c r="D580" i="1"/>
  <c r="C580" i="1" s="1"/>
  <c r="M578" i="1"/>
  <c r="L578" i="1"/>
  <c r="K578" i="1"/>
  <c r="J578" i="1"/>
  <c r="I578" i="1"/>
  <c r="H578" i="1"/>
  <c r="G578" i="1"/>
  <c r="F578" i="1"/>
  <c r="E578" i="1"/>
  <c r="D577" i="1"/>
  <c r="C577" i="1" s="1"/>
  <c r="M575" i="1"/>
  <c r="L575" i="1"/>
  <c r="K575" i="1"/>
  <c r="J575" i="1"/>
  <c r="I575" i="1"/>
  <c r="H575" i="1"/>
  <c r="G575" i="1"/>
  <c r="F575" i="1"/>
  <c r="E575" i="1"/>
  <c r="M572" i="1"/>
  <c r="L572" i="1"/>
  <c r="K572" i="1"/>
  <c r="J572" i="1"/>
  <c r="I572" i="1"/>
  <c r="H572" i="1"/>
  <c r="G572" i="1"/>
  <c r="F572" i="1"/>
  <c r="E572" i="1"/>
  <c r="D571" i="1"/>
  <c r="C571" i="1" s="1"/>
  <c r="M569" i="1"/>
  <c r="L569" i="1"/>
  <c r="K569" i="1"/>
  <c r="J569" i="1"/>
  <c r="I569" i="1"/>
  <c r="H569" i="1"/>
  <c r="G569" i="1"/>
  <c r="F569" i="1"/>
  <c r="E569" i="1"/>
  <c r="D568" i="1"/>
  <c r="C568" i="1" s="1"/>
  <c r="M566" i="1"/>
  <c r="L566" i="1"/>
  <c r="K566" i="1"/>
  <c r="J566" i="1"/>
  <c r="I566" i="1"/>
  <c r="H566" i="1"/>
  <c r="G566" i="1"/>
  <c r="F566" i="1"/>
  <c r="E566" i="1"/>
  <c r="D565" i="1"/>
  <c r="C565" i="1" s="1"/>
  <c r="M563" i="1"/>
  <c r="L563" i="1"/>
  <c r="K563" i="1"/>
  <c r="J563" i="1"/>
  <c r="I563" i="1"/>
  <c r="H563" i="1"/>
  <c r="G563" i="1"/>
  <c r="F563" i="1"/>
  <c r="E563" i="1"/>
  <c r="D562" i="1"/>
  <c r="C562" i="1" s="1"/>
  <c r="M560" i="1"/>
  <c r="L560" i="1"/>
  <c r="K560" i="1"/>
  <c r="J560" i="1"/>
  <c r="I560" i="1"/>
  <c r="H560" i="1"/>
  <c r="G560" i="1"/>
  <c r="F560" i="1"/>
  <c r="E560" i="1"/>
  <c r="D559" i="1"/>
  <c r="C559" i="1" s="1"/>
  <c r="M557" i="1"/>
  <c r="L557" i="1"/>
  <c r="K557" i="1"/>
  <c r="J557" i="1"/>
  <c r="I557" i="1"/>
  <c r="H557" i="1"/>
  <c r="G557" i="1"/>
  <c r="F557" i="1"/>
  <c r="E557" i="1"/>
  <c r="D556" i="1"/>
  <c r="C556" i="1" s="1"/>
  <c r="M554" i="1"/>
  <c r="L554" i="1"/>
  <c r="K554" i="1"/>
  <c r="J554" i="1"/>
  <c r="I554" i="1"/>
  <c r="H554" i="1"/>
  <c r="G554" i="1"/>
  <c r="F554" i="1"/>
  <c r="E554" i="1"/>
  <c r="D553" i="1"/>
  <c r="C553" i="1" s="1"/>
  <c r="M551" i="1"/>
  <c r="L551" i="1"/>
  <c r="K551" i="1"/>
  <c r="J551" i="1"/>
  <c r="I551" i="1"/>
  <c r="H551" i="1"/>
  <c r="G551" i="1"/>
  <c r="F551" i="1"/>
  <c r="E551" i="1"/>
  <c r="D550" i="1"/>
  <c r="C550" i="1" s="1"/>
  <c r="M548" i="1"/>
  <c r="L548" i="1"/>
  <c r="K548" i="1"/>
  <c r="J548" i="1"/>
  <c r="I548" i="1"/>
  <c r="H548" i="1"/>
  <c r="G548" i="1"/>
  <c r="F548" i="1"/>
  <c r="E548" i="1"/>
  <c r="D547" i="1"/>
  <c r="C547" i="1" s="1"/>
  <c r="F397" i="1"/>
  <c r="G397" i="1"/>
  <c r="H397" i="1"/>
  <c r="I397" i="1"/>
  <c r="J397" i="1"/>
  <c r="K397" i="1"/>
  <c r="L397" i="1"/>
  <c r="M397" i="1"/>
  <c r="E397" i="1"/>
  <c r="E396" i="1"/>
  <c r="F396" i="1"/>
  <c r="G396" i="1"/>
  <c r="H396" i="1"/>
  <c r="I396" i="1"/>
  <c r="J396" i="1"/>
  <c r="K396" i="1"/>
  <c r="L396" i="1"/>
  <c r="M396" i="1"/>
  <c r="M542" i="1"/>
  <c r="L542" i="1"/>
  <c r="K542" i="1"/>
  <c r="J542" i="1"/>
  <c r="I542" i="1"/>
  <c r="H542" i="1"/>
  <c r="G542" i="1"/>
  <c r="F542" i="1"/>
  <c r="E542" i="1"/>
  <c r="D541" i="1"/>
  <c r="C541" i="1" s="1"/>
  <c r="M539" i="1"/>
  <c r="L539" i="1"/>
  <c r="K539" i="1"/>
  <c r="J539" i="1"/>
  <c r="I539" i="1"/>
  <c r="H539" i="1"/>
  <c r="G539" i="1"/>
  <c r="F539" i="1"/>
  <c r="E539" i="1"/>
  <c r="D538" i="1"/>
  <c r="C538" i="1" s="1"/>
  <c r="M536" i="1"/>
  <c r="L536" i="1"/>
  <c r="K536" i="1"/>
  <c r="J536" i="1"/>
  <c r="I536" i="1"/>
  <c r="H536" i="1"/>
  <c r="G536" i="1"/>
  <c r="F536" i="1"/>
  <c r="E536" i="1"/>
  <c r="D535" i="1"/>
  <c r="C535" i="1" s="1"/>
  <c r="M533" i="1"/>
  <c r="L533" i="1"/>
  <c r="K533" i="1"/>
  <c r="J533" i="1"/>
  <c r="I533" i="1"/>
  <c r="H533" i="1"/>
  <c r="G533" i="1"/>
  <c r="F533" i="1"/>
  <c r="E533" i="1"/>
  <c r="D532" i="1"/>
  <c r="C532" i="1" s="1"/>
  <c r="M530" i="1"/>
  <c r="L530" i="1"/>
  <c r="K530" i="1"/>
  <c r="J530" i="1"/>
  <c r="I530" i="1"/>
  <c r="H530" i="1"/>
  <c r="G530" i="1"/>
  <c r="F530" i="1"/>
  <c r="E530" i="1"/>
  <c r="D529" i="1"/>
  <c r="C529" i="1" s="1"/>
  <c r="M527" i="1"/>
  <c r="L527" i="1"/>
  <c r="K527" i="1"/>
  <c r="J527" i="1"/>
  <c r="I527" i="1"/>
  <c r="H527" i="1"/>
  <c r="G527" i="1"/>
  <c r="F527" i="1"/>
  <c r="E527" i="1"/>
  <c r="D526" i="1"/>
  <c r="C526" i="1" s="1"/>
  <c r="M524" i="1"/>
  <c r="L524" i="1"/>
  <c r="K524" i="1"/>
  <c r="J524" i="1"/>
  <c r="I524" i="1"/>
  <c r="H524" i="1"/>
  <c r="G524" i="1"/>
  <c r="F524" i="1"/>
  <c r="E524" i="1"/>
  <c r="D523" i="1"/>
  <c r="C523" i="1" s="1"/>
  <c r="M521" i="1"/>
  <c r="L521" i="1"/>
  <c r="K521" i="1"/>
  <c r="J521" i="1"/>
  <c r="I521" i="1"/>
  <c r="H521" i="1"/>
  <c r="G521" i="1"/>
  <c r="F521" i="1"/>
  <c r="E521" i="1"/>
  <c r="D520" i="1"/>
  <c r="C520" i="1" s="1"/>
  <c r="M518" i="1"/>
  <c r="L518" i="1"/>
  <c r="K518" i="1"/>
  <c r="J518" i="1"/>
  <c r="I518" i="1"/>
  <c r="H518" i="1"/>
  <c r="G518" i="1"/>
  <c r="F518" i="1"/>
  <c r="E518" i="1"/>
  <c r="D517" i="1"/>
  <c r="C517" i="1" s="1"/>
  <c r="M515" i="1"/>
  <c r="L515" i="1"/>
  <c r="K515" i="1"/>
  <c r="J515" i="1"/>
  <c r="I515" i="1"/>
  <c r="H515" i="1"/>
  <c r="G515" i="1"/>
  <c r="F515" i="1"/>
  <c r="E515" i="1"/>
  <c r="D514" i="1"/>
  <c r="C514" i="1" s="1"/>
  <c r="M512" i="1"/>
  <c r="L512" i="1"/>
  <c r="K512" i="1"/>
  <c r="J512" i="1"/>
  <c r="I512" i="1"/>
  <c r="H512" i="1"/>
  <c r="G512" i="1"/>
  <c r="F512" i="1"/>
  <c r="E512" i="1"/>
  <c r="D511" i="1"/>
  <c r="C511" i="1" s="1"/>
  <c r="M509" i="1"/>
  <c r="L509" i="1"/>
  <c r="K509" i="1"/>
  <c r="J509" i="1"/>
  <c r="I509" i="1"/>
  <c r="H509" i="1"/>
  <c r="G509" i="1"/>
  <c r="F509" i="1"/>
  <c r="E509" i="1"/>
  <c r="D508" i="1"/>
  <c r="C508" i="1" s="1"/>
  <c r="M506" i="1"/>
  <c r="L506" i="1"/>
  <c r="K506" i="1"/>
  <c r="J506" i="1"/>
  <c r="I506" i="1"/>
  <c r="H506" i="1"/>
  <c r="G506" i="1"/>
  <c r="F506" i="1"/>
  <c r="E506" i="1"/>
  <c r="D505" i="1"/>
  <c r="C505" i="1" s="1"/>
  <c r="M503" i="1"/>
  <c r="L503" i="1"/>
  <c r="K503" i="1"/>
  <c r="J503" i="1"/>
  <c r="I503" i="1"/>
  <c r="H503" i="1"/>
  <c r="G503" i="1"/>
  <c r="F503" i="1"/>
  <c r="E503" i="1"/>
  <c r="D502" i="1"/>
  <c r="C502" i="1" s="1"/>
  <c r="M500" i="1"/>
  <c r="L500" i="1"/>
  <c r="K500" i="1"/>
  <c r="J500" i="1"/>
  <c r="I500" i="1"/>
  <c r="H500" i="1"/>
  <c r="G500" i="1"/>
  <c r="F500" i="1"/>
  <c r="E500" i="1"/>
  <c r="D499" i="1"/>
  <c r="C499" i="1" s="1"/>
  <c r="M497" i="1"/>
  <c r="L497" i="1"/>
  <c r="K497" i="1"/>
  <c r="J497" i="1"/>
  <c r="I497" i="1"/>
  <c r="H497" i="1"/>
  <c r="G497" i="1"/>
  <c r="F497" i="1"/>
  <c r="E497" i="1"/>
  <c r="D496" i="1"/>
  <c r="C496" i="1" s="1"/>
  <c r="M494" i="1"/>
  <c r="L494" i="1"/>
  <c r="K494" i="1"/>
  <c r="J494" i="1"/>
  <c r="I494" i="1"/>
  <c r="H494" i="1"/>
  <c r="G494" i="1"/>
  <c r="F494" i="1"/>
  <c r="E494" i="1"/>
  <c r="D493" i="1"/>
  <c r="C493" i="1" s="1"/>
  <c r="M491" i="1"/>
  <c r="L491" i="1"/>
  <c r="K491" i="1"/>
  <c r="J491" i="1"/>
  <c r="I491" i="1"/>
  <c r="H491" i="1"/>
  <c r="G491" i="1"/>
  <c r="F491" i="1"/>
  <c r="E491" i="1"/>
  <c r="D490" i="1"/>
  <c r="C490" i="1" s="1"/>
  <c r="M488" i="1"/>
  <c r="L488" i="1"/>
  <c r="K488" i="1"/>
  <c r="J488" i="1"/>
  <c r="I488" i="1"/>
  <c r="H488" i="1"/>
  <c r="G488" i="1"/>
  <c r="F488" i="1"/>
  <c r="E488" i="1"/>
  <c r="D487" i="1"/>
  <c r="C487" i="1" s="1"/>
  <c r="M485" i="1"/>
  <c r="L485" i="1"/>
  <c r="K485" i="1"/>
  <c r="J485" i="1"/>
  <c r="I485" i="1"/>
  <c r="H485" i="1"/>
  <c r="G485" i="1"/>
  <c r="F485" i="1"/>
  <c r="E485" i="1"/>
  <c r="D484" i="1"/>
  <c r="C484" i="1" s="1"/>
  <c r="M482" i="1"/>
  <c r="L482" i="1"/>
  <c r="K482" i="1"/>
  <c r="J482" i="1"/>
  <c r="I482" i="1"/>
  <c r="H482" i="1"/>
  <c r="G482" i="1"/>
  <c r="F482" i="1"/>
  <c r="E482" i="1"/>
  <c r="D481" i="1"/>
  <c r="C481" i="1" s="1"/>
  <c r="M479" i="1"/>
  <c r="L479" i="1"/>
  <c r="K479" i="1"/>
  <c r="J479" i="1"/>
  <c r="I479" i="1"/>
  <c r="H479" i="1"/>
  <c r="G479" i="1"/>
  <c r="F479" i="1"/>
  <c r="E479" i="1"/>
  <c r="D478" i="1"/>
  <c r="C478" i="1" s="1"/>
  <c r="M476" i="1"/>
  <c r="L476" i="1"/>
  <c r="K476" i="1"/>
  <c r="J476" i="1"/>
  <c r="I476" i="1"/>
  <c r="H476" i="1"/>
  <c r="G476" i="1"/>
  <c r="F476" i="1"/>
  <c r="E476" i="1"/>
  <c r="D475" i="1"/>
  <c r="C475" i="1" s="1"/>
  <c r="M473" i="1"/>
  <c r="L473" i="1"/>
  <c r="K473" i="1"/>
  <c r="J473" i="1"/>
  <c r="I473" i="1"/>
  <c r="H473" i="1"/>
  <c r="G473" i="1"/>
  <c r="F473" i="1"/>
  <c r="E473" i="1"/>
  <c r="D472" i="1"/>
  <c r="C472" i="1" s="1"/>
  <c r="M470" i="1"/>
  <c r="L470" i="1"/>
  <c r="K470" i="1"/>
  <c r="J470" i="1"/>
  <c r="I470" i="1"/>
  <c r="H470" i="1"/>
  <c r="G470" i="1"/>
  <c r="F470" i="1"/>
  <c r="E470" i="1"/>
  <c r="D469" i="1"/>
  <c r="C469" i="1" s="1"/>
  <c r="M467" i="1"/>
  <c r="L467" i="1"/>
  <c r="K467" i="1"/>
  <c r="J467" i="1"/>
  <c r="I467" i="1"/>
  <c r="H467" i="1"/>
  <c r="G467" i="1"/>
  <c r="F467" i="1"/>
  <c r="E467" i="1"/>
  <c r="D466" i="1"/>
  <c r="C466" i="1" s="1"/>
  <c r="M464" i="1"/>
  <c r="L464" i="1"/>
  <c r="K464" i="1"/>
  <c r="J464" i="1"/>
  <c r="I464" i="1"/>
  <c r="H464" i="1"/>
  <c r="G464" i="1"/>
  <c r="F464" i="1"/>
  <c r="E464" i="1"/>
  <c r="D463" i="1"/>
  <c r="C463" i="1" s="1"/>
  <c r="M461" i="1"/>
  <c r="L461" i="1"/>
  <c r="K461" i="1"/>
  <c r="J461" i="1"/>
  <c r="I461" i="1"/>
  <c r="H461" i="1"/>
  <c r="G461" i="1"/>
  <c r="F461" i="1"/>
  <c r="E461" i="1"/>
  <c r="D460" i="1"/>
  <c r="C460" i="1" s="1"/>
  <c r="M458" i="1"/>
  <c r="L458" i="1"/>
  <c r="K458" i="1"/>
  <c r="J458" i="1"/>
  <c r="I458" i="1"/>
  <c r="H458" i="1"/>
  <c r="G458" i="1"/>
  <c r="F458" i="1"/>
  <c r="E458" i="1"/>
  <c r="D457" i="1"/>
  <c r="C457" i="1" s="1"/>
  <c r="M455" i="1"/>
  <c r="L455" i="1"/>
  <c r="K455" i="1"/>
  <c r="J455" i="1"/>
  <c r="I455" i="1"/>
  <c r="H455" i="1"/>
  <c r="G455" i="1"/>
  <c r="F455" i="1"/>
  <c r="E455" i="1"/>
  <c r="D454" i="1"/>
  <c r="C454" i="1" s="1"/>
  <c r="M452" i="1"/>
  <c r="L452" i="1"/>
  <c r="I452" i="1"/>
  <c r="H452" i="1"/>
  <c r="G452" i="1"/>
  <c r="F452" i="1"/>
  <c r="E452" i="1"/>
  <c r="D451" i="1"/>
  <c r="C451" i="1" s="1"/>
  <c r="M449" i="1"/>
  <c r="L449" i="1"/>
  <c r="K449" i="1"/>
  <c r="J449" i="1"/>
  <c r="I449" i="1"/>
  <c r="H449" i="1"/>
  <c r="G449" i="1"/>
  <c r="F449" i="1"/>
  <c r="E449" i="1"/>
  <c r="D448" i="1"/>
  <c r="C448" i="1" s="1"/>
  <c r="M446" i="1"/>
  <c r="L446" i="1"/>
  <c r="K446" i="1"/>
  <c r="J446" i="1"/>
  <c r="I446" i="1"/>
  <c r="H446" i="1"/>
  <c r="G446" i="1"/>
  <c r="F446" i="1"/>
  <c r="E446" i="1"/>
  <c r="D445" i="1"/>
  <c r="C445" i="1" s="1"/>
  <c r="M443" i="1"/>
  <c r="L443" i="1"/>
  <c r="K443" i="1"/>
  <c r="J443" i="1"/>
  <c r="I443" i="1"/>
  <c r="H443" i="1"/>
  <c r="G443" i="1"/>
  <c r="F443" i="1"/>
  <c r="E443" i="1"/>
  <c r="D442" i="1"/>
  <c r="C442" i="1" s="1"/>
  <c r="M440" i="1"/>
  <c r="L440" i="1"/>
  <c r="K440" i="1"/>
  <c r="J440" i="1"/>
  <c r="I440" i="1"/>
  <c r="H440" i="1"/>
  <c r="G440" i="1"/>
  <c r="F440" i="1"/>
  <c r="E440" i="1"/>
  <c r="D439" i="1"/>
  <c r="C439" i="1" s="1"/>
  <c r="M437" i="1"/>
  <c r="L437" i="1"/>
  <c r="K437" i="1"/>
  <c r="J437" i="1"/>
  <c r="I437" i="1"/>
  <c r="H437" i="1"/>
  <c r="G437" i="1"/>
  <c r="F437" i="1"/>
  <c r="E437" i="1"/>
  <c r="D436" i="1"/>
  <c r="C436" i="1" s="1"/>
  <c r="M434" i="1"/>
  <c r="L434" i="1"/>
  <c r="K434" i="1"/>
  <c r="J434" i="1"/>
  <c r="I434" i="1"/>
  <c r="H434" i="1"/>
  <c r="G434" i="1"/>
  <c r="F434" i="1"/>
  <c r="E434" i="1"/>
  <c r="D433" i="1"/>
  <c r="C433" i="1" s="1"/>
  <c r="M431" i="1"/>
  <c r="L431" i="1"/>
  <c r="K431" i="1"/>
  <c r="J431" i="1"/>
  <c r="I431" i="1"/>
  <c r="H431" i="1"/>
  <c r="G431" i="1"/>
  <c r="F431" i="1"/>
  <c r="E431" i="1"/>
  <c r="D430" i="1"/>
  <c r="C430" i="1" s="1"/>
  <c r="M428" i="1"/>
  <c r="L428" i="1"/>
  <c r="K428" i="1"/>
  <c r="J428" i="1"/>
  <c r="I428" i="1"/>
  <c r="H428" i="1"/>
  <c r="G428" i="1"/>
  <c r="F428" i="1"/>
  <c r="E428" i="1"/>
  <c r="D427" i="1"/>
  <c r="C427" i="1" s="1"/>
  <c r="M425" i="1"/>
  <c r="L425" i="1"/>
  <c r="K425" i="1"/>
  <c r="J425" i="1"/>
  <c r="I425" i="1"/>
  <c r="H425" i="1"/>
  <c r="G425" i="1"/>
  <c r="F425" i="1"/>
  <c r="E425" i="1"/>
  <c r="D424" i="1"/>
  <c r="C424" i="1" s="1"/>
  <c r="M422" i="1"/>
  <c r="L422" i="1"/>
  <c r="K422" i="1"/>
  <c r="J422" i="1"/>
  <c r="I422" i="1"/>
  <c r="H422" i="1"/>
  <c r="G422" i="1"/>
  <c r="F422" i="1"/>
  <c r="E422" i="1"/>
  <c r="D421" i="1"/>
  <c r="C421" i="1" s="1"/>
  <c r="M419" i="1"/>
  <c r="L419" i="1"/>
  <c r="K419" i="1"/>
  <c r="J419" i="1"/>
  <c r="I419" i="1"/>
  <c r="H419" i="1"/>
  <c r="G419" i="1"/>
  <c r="F419" i="1"/>
  <c r="E419" i="1"/>
  <c r="D418" i="1"/>
  <c r="C418" i="1" s="1"/>
  <c r="M416" i="1"/>
  <c r="L416" i="1"/>
  <c r="K416" i="1"/>
  <c r="J416" i="1"/>
  <c r="I416" i="1"/>
  <c r="H416" i="1"/>
  <c r="G416" i="1"/>
  <c r="F416" i="1"/>
  <c r="E416" i="1"/>
  <c r="D415" i="1"/>
  <c r="C415" i="1" s="1"/>
  <c r="M413" i="1"/>
  <c r="L413" i="1"/>
  <c r="K413" i="1"/>
  <c r="J413" i="1"/>
  <c r="I413" i="1"/>
  <c r="H413" i="1"/>
  <c r="G413" i="1"/>
  <c r="F413" i="1"/>
  <c r="E413" i="1"/>
  <c r="D412" i="1"/>
  <c r="C412" i="1" s="1"/>
  <c r="M410" i="1"/>
  <c r="L410" i="1"/>
  <c r="K410" i="1"/>
  <c r="J410" i="1"/>
  <c r="I410" i="1"/>
  <c r="H410" i="1"/>
  <c r="G410" i="1"/>
  <c r="F410" i="1"/>
  <c r="E410" i="1"/>
  <c r="D409" i="1"/>
  <c r="C409" i="1" s="1"/>
  <c r="M407" i="1"/>
  <c r="L407" i="1"/>
  <c r="K407" i="1"/>
  <c r="J407" i="1"/>
  <c r="I407" i="1"/>
  <c r="H407" i="1"/>
  <c r="G407" i="1"/>
  <c r="F407" i="1"/>
  <c r="E407" i="1"/>
  <c r="D406" i="1"/>
  <c r="C406" i="1" s="1"/>
  <c r="M404" i="1"/>
  <c r="L404" i="1"/>
  <c r="K404" i="1"/>
  <c r="J404" i="1"/>
  <c r="I404" i="1"/>
  <c r="H404" i="1"/>
  <c r="G404" i="1"/>
  <c r="F404" i="1"/>
  <c r="E404" i="1"/>
  <c r="D403" i="1"/>
  <c r="C403" i="1" s="1"/>
  <c r="M401" i="1"/>
  <c r="L401" i="1"/>
  <c r="K401" i="1"/>
  <c r="J401" i="1"/>
  <c r="I401" i="1"/>
  <c r="H401" i="1"/>
  <c r="G401" i="1"/>
  <c r="F401" i="1"/>
  <c r="E401" i="1"/>
  <c r="D400" i="1"/>
  <c r="C400" i="1" s="1"/>
  <c r="M392" i="1"/>
  <c r="L392" i="1"/>
  <c r="K392" i="1"/>
  <c r="J392" i="1"/>
  <c r="I392" i="1"/>
  <c r="H392" i="1"/>
  <c r="G392" i="1"/>
  <c r="F392" i="1"/>
  <c r="E392" i="1"/>
  <c r="D391" i="1"/>
  <c r="C391" i="1" s="1"/>
  <c r="M389" i="1"/>
  <c r="L389" i="1"/>
  <c r="K389" i="1"/>
  <c r="J389" i="1"/>
  <c r="I389" i="1"/>
  <c r="H389" i="1"/>
  <c r="G389" i="1"/>
  <c r="F389" i="1"/>
  <c r="E389" i="1"/>
  <c r="D388" i="1"/>
  <c r="C388" i="1" s="1"/>
  <c r="M386" i="1"/>
  <c r="L386" i="1"/>
  <c r="K386" i="1"/>
  <c r="J386" i="1"/>
  <c r="I386" i="1"/>
  <c r="H386" i="1"/>
  <c r="G386" i="1"/>
  <c r="F386" i="1"/>
  <c r="E386" i="1"/>
  <c r="D385" i="1"/>
  <c r="C385" i="1" s="1"/>
  <c r="F376" i="1"/>
  <c r="G376" i="1"/>
  <c r="H376" i="1"/>
  <c r="I376" i="1"/>
  <c r="J376" i="1"/>
  <c r="K376" i="1"/>
  <c r="L376" i="1"/>
  <c r="M376" i="1"/>
  <c r="M383" i="1"/>
  <c r="L383" i="1"/>
  <c r="K383" i="1"/>
  <c r="J383" i="1"/>
  <c r="I383" i="1"/>
  <c r="H383" i="1"/>
  <c r="G383" i="1"/>
  <c r="F383" i="1"/>
  <c r="E383" i="1"/>
  <c r="D382" i="1"/>
  <c r="C382" i="1" s="1"/>
  <c r="E375" i="1"/>
  <c r="F375" i="1"/>
  <c r="G375" i="1"/>
  <c r="H375" i="1"/>
  <c r="I375" i="1"/>
  <c r="J375" i="1"/>
  <c r="K375" i="1"/>
  <c r="L375" i="1"/>
  <c r="M375" i="1"/>
  <c r="M380" i="1"/>
  <c r="L380" i="1"/>
  <c r="K380" i="1"/>
  <c r="J380" i="1"/>
  <c r="I380" i="1"/>
  <c r="H380" i="1"/>
  <c r="G380" i="1"/>
  <c r="F380" i="1"/>
  <c r="E380" i="1"/>
  <c r="D379" i="1"/>
  <c r="C379" i="1" s="1"/>
  <c r="F348" i="1"/>
  <c r="G348" i="1"/>
  <c r="H348" i="1"/>
  <c r="I348" i="1"/>
  <c r="J348" i="1"/>
  <c r="K348" i="1"/>
  <c r="L348" i="1"/>
  <c r="M348" i="1"/>
  <c r="E348" i="1"/>
  <c r="D348" i="1" s="1"/>
  <c r="E347" i="1"/>
  <c r="F347" i="1"/>
  <c r="G347" i="1"/>
  <c r="H347" i="1"/>
  <c r="I347" i="1"/>
  <c r="J347" i="1"/>
  <c r="K347" i="1"/>
  <c r="L347" i="1"/>
  <c r="M347" i="1"/>
  <c r="M373" i="1"/>
  <c r="L373" i="1"/>
  <c r="K373" i="1"/>
  <c r="J373" i="1"/>
  <c r="I373" i="1"/>
  <c r="H373" i="1"/>
  <c r="G373" i="1"/>
  <c r="F373" i="1"/>
  <c r="E373" i="1"/>
  <c r="D372" i="1"/>
  <c r="C372" i="1" s="1"/>
  <c r="M370" i="1"/>
  <c r="L370" i="1"/>
  <c r="K370" i="1"/>
  <c r="J370" i="1"/>
  <c r="I370" i="1"/>
  <c r="H370" i="1"/>
  <c r="G370" i="1"/>
  <c r="F370" i="1"/>
  <c r="E370" i="1"/>
  <c r="D369" i="1"/>
  <c r="C369" i="1" s="1"/>
  <c r="M367" i="1"/>
  <c r="L367" i="1"/>
  <c r="K367" i="1"/>
  <c r="J367" i="1"/>
  <c r="I367" i="1"/>
  <c r="H367" i="1"/>
  <c r="G367" i="1"/>
  <c r="F367" i="1"/>
  <c r="E367" i="1"/>
  <c r="D366" i="1"/>
  <c r="C366" i="1" s="1"/>
  <c r="M364" i="1"/>
  <c r="L364" i="1"/>
  <c r="K364" i="1"/>
  <c r="J364" i="1"/>
  <c r="I364" i="1"/>
  <c r="H364" i="1"/>
  <c r="G364" i="1"/>
  <c r="F364" i="1"/>
  <c r="E364" i="1"/>
  <c r="D363" i="1"/>
  <c r="C363" i="1" s="1"/>
  <c r="M361" i="1"/>
  <c r="L361" i="1"/>
  <c r="K361" i="1"/>
  <c r="J361" i="1"/>
  <c r="I361" i="1"/>
  <c r="H361" i="1"/>
  <c r="G361" i="1"/>
  <c r="F361" i="1"/>
  <c r="E361" i="1"/>
  <c r="D360" i="1"/>
  <c r="C360" i="1" s="1"/>
  <c r="M358" i="1"/>
  <c r="L358" i="1"/>
  <c r="K358" i="1"/>
  <c r="J358" i="1"/>
  <c r="I358" i="1"/>
  <c r="H358" i="1"/>
  <c r="G358" i="1"/>
  <c r="F358" i="1"/>
  <c r="E358" i="1"/>
  <c r="D357" i="1"/>
  <c r="C357" i="1" s="1"/>
  <c r="M355" i="1"/>
  <c r="L355" i="1"/>
  <c r="K355" i="1"/>
  <c r="J355" i="1"/>
  <c r="I355" i="1"/>
  <c r="H355" i="1"/>
  <c r="G355" i="1"/>
  <c r="F355" i="1"/>
  <c r="E355" i="1"/>
  <c r="D354" i="1"/>
  <c r="C354" i="1" s="1"/>
  <c r="M352" i="1"/>
  <c r="L352" i="1"/>
  <c r="K352" i="1"/>
  <c r="J352" i="1"/>
  <c r="I352" i="1"/>
  <c r="H352" i="1"/>
  <c r="G352" i="1"/>
  <c r="F352" i="1"/>
  <c r="E352" i="1"/>
  <c r="D351" i="1"/>
  <c r="C351" i="1" s="1"/>
  <c r="F312" i="1"/>
  <c r="G312" i="1"/>
  <c r="H312" i="1"/>
  <c r="I312" i="1"/>
  <c r="J312" i="1"/>
  <c r="K312" i="1"/>
  <c r="L312" i="1"/>
  <c r="M312" i="1"/>
  <c r="E312" i="1"/>
  <c r="E311" i="1"/>
  <c r="F311" i="1"/>
  <c r="G311" i="1"/>
  <c r="H311" i="1"/>
  <c r="I311" i="1"/>
  <c r="J311" i="1"/>
  <c r="K311" i="1"/>
  <c r="L311" i="1"/>
  <c r="M311" i="1"/>
  <c r="M346" i="1"/>
  <c r="L346" i="1"/>
  <c r="K346" i="1"/>
  <c r="J346" i="1"/>
  <c r="I346" i="1"/>
  <c r="H346" i="1"/>
  <c r="G346" i="1"/>
  <c r="F346" i="1"/>
  <c r="E346" i="1"/>
  <c r="D345" i="1"/>
  <c r="C345" i="1" s="1"/>
  <c r="M343" i="1"/>
  <c r="L343" i="1"/>
  <c r="K343" i="1"/>
  <c r="J343" i="1"/>
  <c r="I343" i="1"/>
  <c r="H343" i="1"/>
  <c r="G343" i="1"/>
  <c r="F343" i="1"/>
  <c r="E343" i="1"/>
  <c r="D342" i="1"/>
  <c r="C342" i="1" s="1"/>
  <c r="M340" i="1"/>
  <c r="L340" i="1"/>
  <c r="K340" i="1"/>
  <c r="J340" i="1"/>
  <c r="I340" i="1"/>
  <c r="H340" i="1"/>
  <c r="G340" i="1"/>
  <c r="F340" i="1"/>
  <c r="E340" i="1"/>
  <c r="D339" i="1"/>
  <c r="C339" i="1" s="1"/>
  <c r="M337" i="1"/>
  <c r="L337" i="1"/>
  <c r="K337" i="1"/>
  <c r="J337" i="1"/>
  <c r="I337" i="1"/>
  <c r="H337" i="1"/>
  <c r="G337" i="1"/>
  <c r="F337" i="1"/>
  <c r="E337" i="1"/>
  <c r="D336" i="1"/>
  <c r="C336" i="1" s="1"/>
  <c r="M334" i="1"/>
  <c r="L334" i="1"/>
  <c r="K334" i="1"/>
  <c r="J334" i="1"/>
  <c r="I334" i="1"/>
  <c r="H334" i="1"/>
  <c r="G334" i="1"/>
  <c r="F334" i="1"/>
  <c r="E334" i="1"/>
  <c r="D333" i="1"/>
  <c r="C333" i="1" s="1"/>
  <c r="M331" i="1"/>
  <c r="L331" i="1"/>
  <c r="K331" i="1"/>
  <c r="J331" i="1"/>
  <c r="I331" i="1"/>
  <c r="H331" i="1"/>
  <c r="G331" i="1"/>
  <c r="F331" i="1"/>
  <c r="E331" i="1"/>
  <c r="D330" i="1"/>
  <c r="C330" i="1" s="1"/>
  <c r="M328" i="1"/>
  <c r="L328" i="1"/>
  <c r="K328" i="1"/>
  <c r="J328" i="1"/>
  <c r="I328" i="1"/>
  <c r="H328" i="1"/>
  <c r="G328" i="1"/>
  <c r="F328" i="1"/>
  <c r="E328" i="1"/>
  <c r="D327" i="1"/>
  <c r="C327" i="1" s="1"/>
  <c r="M325" i="1"/>
  <c r="L325" i="1"/>
  <c r="K325" i="1"/>
  <c r="J325" i="1"/>
  <c r="I325" i="1"/>
  <c r="H325" i="1"/>
  <c r="G325" i="1"/>
  <c r="F325" i="1"/>
  <c r="E325" i="1"/>
  <c r="D324" i="1"/>
  <c r="C324" i="1" s="1"/>
  <c r="M322" i="1"/>
  <c r="L322" i="1"/>
  <c r="K322" i="1"/>
  <c r="J322" i="1"/>
  <c r="I322" i="1"/>
  <c r="H322" i="1"/>
  <c r="G322" i="1"/>
  <c r="F322" i="1"/>
  <c r="E322" i="1"/>
  <c r="D321" i="1"/>
  <c r="C321" i="1" s="1"/>
  <c r="M319" i="1"/>
  <c r="L319" i="1"/>
  <c r="K319" i="1"/>
  <c r="J319" i="1"/>
  <c r="I319" i="1"/>
  <c r="H319" i="1"/>
  <c r="G319" i="1"/>
  <c r="F319" i="1"/>
  <c r="E319" i="1"/>
  <c r="D318" i="1"/>
  <c r="C318" i="1" s="1"/>
  <c r="M316" i="1"/>
  <c r="L316" i="1"/>
  <c r="K316" i="1"/>
  <c r="J316" i="1"/>
  <c r="I316" i="1"/>
  <c r="H316" i="1"/>
  <c r="G316" i="1"/>
  <c r="F316" i="1"/>
  <c r="E316" i="1"/>
  <c r="D315" i="1"/>
  <c r="C315" i="1" s="1"/>
  <c r="D291" i="1"/>
  <c r="E290" i="1"/>
  <c r="F290" i="1"/>
  <c r="G290" i="1"/>
  <c r="H290" i="1"/>
  <c r="I290" i="1"/>
  <c r="J290" i="1"/>
  <c r="K290" i="1"/>
  <c r="L290" i="1"/>
  <c r="M290" i="1"/>
  <c r="M310" i="1"/>
  <c r="L310" i="1"/>
  <c r="K310" i="1"/>
  <c r="J310" i="1"/>
  <c r="I310" i="1"/>
  <c r="H310" i="1"/>
  <c r="G310" i="1"/>
  <c r="F310" i="1"/>
  <c r="E310" i="1"/>
  <c r="D309" i="1"/>
  <c r="C309" i="1" s="1"/>
  <c r="M307" i="1"/>
  <c r="L307" i="1"/>
  <c r="K307" i="1"/>
  <c r="J307" i="1"/>
  <c r="I307" i="1"/>
  <c r="H307" i="1"/>
  <c r="G307" i="1"/>
  <c r="F307" i="1"/>
  <c r="E307" i="1"/>
  <c r="D306" i="1"/>
  <c r="C306" i="1" s="1"/>
  <c r="M304" i="1"/>
  <c r="L304" i="1"/>
  <c r="K304" i="1"/>
  <c r="J304" i="1"/>
  <c r="I304" i="1"/>
  <c r="H304" i="1"/>
  <c r="G304" i="1"/>
  <c r="F304" i="1"/>
  <c r="E304" i="1"/>
  <c r="D303" i="1"/>
  <c r="C303" i="1" s="1"/>
  <c r="M301" i="1"/>
  <c r="L301" i="1"/>
  <c r="K301" i="1"/>
  <c r="J301" i="1"/>
  <c r="I301" i="1"/>
  <c r="H301" i="1"/>
  <c r="G301" i="1"/>
  <c r="F301" i="1"/>
  <c r="E301" i="1"/>
  <c r="D300" i="1"/>
  <c r="C300" i="1" s="1"/>
  <c r="M298" i="1"/>
  <c r="L298" i="1"/>
  <c r="K298" i="1"/>
  <c r="J298" i="1"/>
  <c r="I298" i="1"/>
  <c r="H298" i="1"/>
  <c r="G298" i="1"/>
  <c r="F298" i="1"/>
  <c r="E298" i="1"/>
  <c r="D297" i="1"/>
  <c r="C297" i="1" s="1"/>
  <c r="M295" i="1"/>
  <c r="L295" i="1"/>
  <c r="K295" i="1"/>
  <c r="J295" i="1"/>
  <c r="I295" i="1"/>
  <c r="H295" i="1"/>
  <c r="G295" i="1"/>
  <c r="F295" i="1"/>
  <c r="E295" i="1"/>
  <c r="D294" i="1"/>
  <c r="C294" i="1" s="1"/>
  <c r="F267" i="1"/>
  <c r="G267" i="1"/>
  <c r="H267" i="1"/>
  <c r="I267" i="1"/>
  <c r="J267" i="1"/>
  <c r="K267" i="1"/>
  <c r="L267" i="1"/>
  <c r="M267" i="1"/>
  <c r="E267" i="1"/>
  <c r="D267" i="1" s="1"/>
  <c r="E266" i="1"/>
  <c r="F266" i="1"/>
  <c r="G266" i="1"/>
  <c r="H266" i="1"/>
  <c r="I266" i="1"/>
  <c r="J266" i="1"/>
  <c r="K266" i="1"/>
  <c r="L266" i="1"/>
  <c r="M266" i="1"/>
  <c r="M289" i="1"/>
  <c r="L289" i="1"/>
  <c r="K289" i="1"/>
  <c r="J289" i="1"/>
  <c r="I289" i="1"/>
  <c r="H289" i="1"/>
  <c r="G289" i="1"/>
  <c r="F289" i="1"/>
  <c r="E289" i="1"/>
  <c r="D288" i="1"/>
  <c r="C288" i="1" s="1"/>
  <c r="M286" i="1"/>
  <c r="L286" i="1"/>
  <c r="K286" i="1"/>
  <c r="J286" i="1"/>
  <c r="I286" i="1"/>
  <c r="H286" i="1"/>
  <c r="G286" i="1"/>
  <c r="F286" i="1"/>
  <c r="E286" i="1"/>
  <c r="D285" i="1"/>
  <c r="C285" i="1" s="1"/>
  <c r="M283" i="1"/>
  <c r="L283" i="1"/>
  <c r="K283" i="1"/>
  <c r="J283" i="1"/>
  <c r="I283" i="1"/>
  <c r="H283" i="1"/>
  <c r="G283" i="1"/>
  <c r="F283" i="1"/>
  <c r="E283" i="1"/>
  <c r="D282" i="1"/>
  <c r="C282" i="1" s="1"/>
  <c r="M280" i="1"/>
  <c r="L280" i="1"/>
  <c r="K280" i="1"/>
  <c r="J280" i="1"/>
  <c r="I280" i="1"/>
  <c r="H280" i="1"/>
  <c r="G280" i="1"/>
  <c r="F280" i="1"/>
  <c r="E280" i="1"/>
  <c r="D279" i="1"/>
  <c r="C279" i="1" s="1"/>
  <c r="M277" i="1"/>
  <c r="L277" i="1"/>
  <c r="K277" i="1"/>
  <c r="J277" i="1"/>
  <c r="I277" i="1"/>
  <c r="H277" i="1"/>
  <c r="G277" i="1"/>
  <c r="F277" i="1"/>
  <c r="E277" i="1"/>
  <c r="D276" i="1"/>
  <c r="C276" i="1" s="1"/>
  <c r="M274" i="1"/>
  <c r="L274" i="1"/>
  <c r="K274" i="1"/>
  <c r="J274" i="1"/>
  <c r="I274" i="1"/>
  <c r="H274" i="1"/>
  <c r="G274" i="1"/>
  <c r="F274" i="1"/>
  <c r="E274" i="1"/>
  <c r="D273" i="1"/>
  <c r="C273" i="1" s="1"/>
  <c r="M271" i="1"/>
  <c r="L271" i="1"/>
  <c r="K271" i="1"/>
  <c r="J271" i="1"/>
  <c r="I271" i="1"/>
  <c r="H271" i="1"/>
  <c r="G271" i="1"/>
  <c r="F271" i="1"/>
  <c r="E271" i="1"/>
  <c r="D270" i="1"/>
  <c r="C270" i="1" s="1"/>
  <c r="D218" i="1"/>
  <c r="E217" i="1"/>
  <c r="F217" i="1"/>
  <c r="G217" i="1"/>
  <c r="H217" i="1"/>
  <c r="I217" i="1"/>
  <c r="J217" i="1"/>
  <c r="K217" i="1"/>
  <c r="L217" i="1"/>
  <c r="M217" i="1"/>
  <c r="M262" i="1"/>
  <c r="L262" i="1"/>
  <c r="K262" i="1"/>
  <c r="J262" i="1"/>
  <c r="I262" i="1"/>
  <c r="H262" i="1"/>
  <c r="G262" i="1"/>
  <c r="F262" i="1"/>
  <c r="E262" i="1"/>
  <c r="D261" i="1"/>
  <c r="C261" i="1" s="1"/>
  <c r="M259" i="1"/>
  <c r="L259" i="1"/>
  <c r="K259" i="1"/>
  <c r="J259" i="1"/>
  <c r="I259" i="1"/>
  <c r="H259" i="1"/>
  <c r="G259" i="1"/>
  <c r="F259" i="1"/>
  <c r="E259" i="1"/>
  <c r="D258" i="1"/>
  <c r="C258" i="1" s="1"/>
  <c r="M253" i="1"/>
  <c r="L253" i="1"/>
  <c r="K253" i="1"/>
  <c r="J253" i="1"/>
  <c r="I253" i="1"/>
  <c r="H253" i="1"/>
  <c r="G253" i="1"/>
  <c r="F253" i="1"/>
  <c r="E253" i="1"/>
  <c r="D252" i="1"/>
  <c r="C252" i="1" s="1"/>
  <c r="M250" i="1"/>
  <c r="L250" i="1"/>
  <c r="K250" i="1"/>
  <c r="J250" i="1"/>
  <c r="I250" i="1"/>
  <c r="H250" i="1"/>
  <c r="G250" i="1"/>
  <c r="F250" i="1"/>
  <c r="E250" i="1"/>
  <c r="D249" i="1"/>
  <c r="C249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F206" i="1"/>
  <c r="G206" i="1"/>
  <c r="H206" i="1"/>
  <c r="I206" i="1"/>
  <c r="J206" i="1"/>
  <c r="K206" i="1"/>
  <c r="L206" i="1"/>
  <c r="M206" i="1"/>
  <c r="E206" i="1"/>
  <c r="E205" i="1"/>
  <c r="F205" i="1"/>
  <c r="G205" i="1"/>
  <c r="H205" i="1"/>
  <c r="I205" i="1"/>
  <c r="J205" i="1"/>
  <c r="K205" i="1"/>
  <c r="L205" i="1"/>
  <c r="M205" i="1"/>
  <c r="M216" i="1"/>
  <c r="L216" i="1"/>
  <c r="K216" i="1"/>
  <c r="J216" i="1"/>
  <c r="I216" i="1"/>
  <c r="H216" i="1"/>
  <c r="G216" i="1"/>
  <c r="F216" i="1"/>
  <c r="E216" i="1"/>
  <c r="D215" i="1"/>
  <c r="C215" i="1" s="1"/>
  <c r="M213" i="1"/>
  <c r="L213" i="1"/>
  <c r="K213" i="1"/>
  <c r="J213" i="1"/>
  <c r="I213" i="1"/>
  <c r="H213" i="1"/>
  <c r="G213" i="1"/>
  <c r="F213" i="1"/>
  <c r="E213" i="1"/>
  <c r="D212" i="1"/>
  <c r="C212" i="1" s="1"/>
  <c r="M210" i="1"/>
  <c r="L210" i="1"/>
  <c r="K210" i="1"/>
  <c r="J210" i="1"/>
  <c r="I210" i="1"/>
  <c r="H210" i="1"/>
  <c r="G210" i="1"/>
  <c r="F210" i="1"/>
  <c r="E210" i="1"/>
  <c r="D209" i="1"/>
  <c r="C209" i="1" s="1"/>
  <c r="M204" i="1"/>
  <c r="L204" i="1"/>
  <c r="K204" i="1"/>
  <c r="J204" i="1"/>
  <c r="I204" i="1"/>
  <c r="H204" i="1"/>
  <c r="G204" i="1"/>
  <c r="F204" i="1"/>
  <c r="E204" i="1"/>
  <c r="D203" i="1"/>
  <c r="C203" i="1" s="1"/>
  <c r="E180" i="1"/>
  <c r="E182" i="1" s="1"/>
  <c r="F180" i="1"/>
  <c r="F182" i="1" s="1"/>
  <c r="G180" i="1"/>
  <c r="H180" i="1"/>
  <c r="I180" i="1"/>
  <c r="J180" i="1"/>
  <c r="K180" i="1"/>
  <c r="L180" i="1"/>
  <c r="M180" i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5" i="1"/>
  <c r="L185" i="1"/>
  <c r="K185" i="1"/>
  <c r="J185" i="1"/>
  <c r="I185" i="1"/>
  <c r="H185" i="1"/>
  <c r="G185" i="1"/>
  <c r="F185" i="1"/>
  <c r="E185" i="1"/>
  <c r="D184" i="1"/>
  <c r="C184" i="1" s="1"/>
  <c r="D181" i="1"/>
  <c r="E147" i="1"/>
  <c r="F147" i="1"/>
  <c r="G147" i="1"/>
  <c r="H147" i="1"/>
  <c r="I147" i="1"/>
  <c r="J147" i="1"/>
  <c r="K147" i="1"/>
  <c r="L147" i="1"/>
  <c r="M147" i="1"/>
  <c r="M179" i="1"/>
  <c r="L179" i="1"/>
  <c r="K179" i="1"/>
  <c r="J179" i="1"/>
  <c r="I179" i="1"/>
  <c r="H179" i="1"/>
  <c r="G179" i="1"/>
  <c r="F179" i="1"/>
  <c r="E179" i="1"/>
  <c r="D178" i="1"/>
  <c r="C178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D145" i="1"/>
  <c r="E144" i="1"/>
  <c r="F144" i="1"/>
  <c r="G144" i="1"/>
  <c r="H144" i="1"/>
  <c r="I144" i="1"/>
  <c r="J144" i="1"/>
  <c r="K144" i="1"/>
  <c r="L144" i="1"/>
  <c r="M144" i="1"/>
  <c r="M143" i="1"/>
  <c r="L143" i="1"/>
  <c r="K143" i="1"/>
  <c r="J143" i="1"/>
  <c r="I143" i="1"/>
  <c r="H143" i="1"/>
  <c r="G143" i="1"/>
  <c r="F143" i="1"/>
  <c r="E143" i="1"/>
  <c r="D142" i="1"/>
  <c r="C142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F125" i="1"/>
  <c r="G125" i="1"/>
  <c r="H125" i="1"/>
  <c r="I125" i="1"/>
  <c r="J125" i="1"/>
  <c r="K125" i="1"/>
  <c r="L125" i="1"/>
  <c r="M125" i="1"/>
  <c r="E125" i="1"/>
  <c r="M123" i="1"/>
  <c r="L123" i="1"/>
  <c r="K123" i="1"/>
  <c r="J123" i="1"/>
  <c r="I123" i="1"/>
  <c r="H123" i="1"/>
  <c r="G123" i="1"/>
  <c r="F123" i="1"/>
  <c r="E123" i="1"/>
  <c r="D122" i="1"/>
  <c r="C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87" i="1"/>
  <c r="L87" i="1"/>
  <c r="K87" i="1"/>
  <c r="J87" i="1"/>
  <c r="I87" i="1"/>
  <c r="H87" i="1"/>
  <c r="G87" i="1"/>
  <c r="F87" i="1"/>
  <c r="E87" i="1"/>
  <c r="D86" i="1"/>
  <c r="C86" i="1" s="1"/>
  <c r="M84" i="1"/>
  <c r="L84" i="1"/>
  <c r="K84" i="1"/>
  <c r="J84" i="1"/>
  <c r="I84" i="1"/>
  <c r="H84" i="1"/>
  <c r="G84" i="1"/>
  <c r="F84" i="1"/>
  <c r="E84" i="1"/>
  <c r="D83" i="1"/>
  <c r="C83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25" i="1" l="1"/>
  <c r="C125" i="1" s="1"/>
  <c r="L377" i="1"/>
  <c r="H377" i="1"/>
  <c r="J377" i="1"/>
  <c r="F377" i="1"/>
  <c r="K377" i="1"/>
  <c r="D16" i="1"/>
  <c r="D70" i="1" s="1"/>
  <c r="C64" i="1"/>
  <c r="C19" i="1"/>
  <c r="C16" i="1" s="1"/>
  <c r="L398" i="1"/>
  <c r="H398" i="1"/>
  <c r="K398" i="1"/>
  <c r="H545" i="1"/>
  <c r="J545" i="1"/>
  <c r="F545" i="1"/>
  <c r="J398" i="1"/>
  <c r="F398" i="1"/>
  <c r="I398" i="1"/>
  <c r="K182" i="1"/>
  <c r="G182" i="1"/>
  <c r="D397" i="1"/>
  <c r="C397" i="1" s="1"/>
  <c r="H149" i="1"/>
  <c r="M182" i="1"/>
  <c r="H182" i="1"/>
  <c r="M349" i="1"/>
  <c r="L149" i="1"/>
  <c r="I182" i="1"/>
  <c r="K149" i="1"/>
  <c r="L182" i="1"/>
  <c r="I349" i="1"/>
  <c r="M398" i="1"/>
  <c r="G398" i="1"/>
  <c r="I545" i="1"/>
  <c r="E545" i="1"/>
  <c r="G149" i="1"/>
  <c r="J313" i="1"/>
  <c r="F313" i="1"/>
  <c r="E398" i="1"/>
  <c r="D544" i="1"/>
  <c r="C544" i="1" s="1"/>
  <c r="G545" i="1"/>
  <c r="J182" i="1"/>
  <c r="G377" i="1"/>
  <c r="C181" i="1"/>
  <c r="C148" i="1"/>
  <c r="J149" i="1"/>
  <c r="F149" i="1"/>
  <c r="J264" i="1"/>
  <c r="M149" i="1"/>
  <c r="I149" i="1"/>
  <c r="E149" i="1"/>
  <c r="E219" i="1"/>
  <c r="L313" i="1"/>
  <c r="H313" i="1"/>
  <c r="L393" i="1"/>
  <c r="H393" i="1"/>
  <c r="E313" i="1"/>
  <c r="E349" i="1"/>
  <c r="K349" i="1"/>
  <c r="G349" i="1"/>
  <c r="E377" i="1"/>
  <c r="M394" i="1"/>
  <c r="I394" i="1"/>
  <c r="K393" i="1"/>
  <c r="G393" i="1"/>
  <c r="F264" i="1"/>
  <c r="J219" i="1"/>
  <c r="F219" i="1"/>
  <c r="J393" i="1"/>
  <c r="F393" i="1"/>
  <c r="L394" i="1"/>
  <c r="L395" i="1" s="1"/>
  <c r="H394" i="1"/>
  <c r="H395" i="1" s="1"/>
  <c r="E394" i="1"/>
  <c r="J394" i="1"/>
  <c r="F394" i="1"/>
  <c r="L264" i="1"/>
  <c r="H264" i="1"/>
  <c r="M377" i="1"/>
  <c r="I377" i="1"/>
  <c r="M393" i="1"/>
  <c r="I393" i="1"/>
  <c r="E393" i="1"/>
  <c r="K394" i="1"/>
  <c r="G394" i="1"/>
  <c r="M219" i="1"/>
  <c r="I219" i="1"/>
  <c r="K264" i="1"/>
  <c r="K604" i="1" s="1"/>
  <c r="G264" i="1"/>
  <c r="K268" i="1"/>
  <c r="G268" i="1"/>
  <c r="M268" i="1"/>
  <c r="I268" i="1"/>
  <c r="M264" i="1"/>
  <c r="I264" i="1"/>
  <c r="E292" i="1"/>
  <c r="D376" i="1"/>
  <c r="C376" i="1" s="1"/>
  <c r="J207" i="1"/>
  <c r="F207" i="1"/>
  <c r="E264" i="1"/>
  <c r="L268" i="1"/>
  <c r="H268" i="1"/>
  <c r="J268" i="1"/>
  <c r="F268" i="1"/>
  <c r="M292" i="1"/>
  <c r="I292" i="1"/>
  <c r="L292" i="1"/>
  <c r="H292" i="1"/>
  <c r="K313" i="1"/>
  <c r="G313" i="1"/>
  <c r="M313" i="1"/>
  <c r="I313" i="1"/>
  <c r="J349" i="1"/>
  <c r="F349" i="1"/>
  <c r="L349" i="1"/>
  <c r="C348" i="1"/>
  <c r="L219" i="1"/>
  <c r="H219" i="1"/>
  <c r="H349" i="1"/>
  <c r="K219" i="1"/>
  <c r="G219" i="1"/>
  <c r="E268" i="1"/>
  <c r="C218" i="1"/>
  <c r="K292" i="1"/>
  <c r="G292" i="1"/>
  <c r="J292" i="1"/>
  <c r="F292" i="1"/>
  <c r="D312" i="1"/>
  <c r="C312" i="1" s="1"/>
  <c r="C291" i="1"/>
  <c r="C267" i="1"/>
  <c r="E207" i="1"/>
  <c r="K146" i="1"/>
  <c r="G146" i="1"/>
  <c r="I146" i="1"/>
  <c r="K207" i="1"/>
  <c r="G207" i="1"/>
  <c r="J146" i="1"/>
  <c r="F146" i="1"/>
  <c r="M207" i="1"/>
  <c r="I207" i="1"/>
  <c r="M146" i="1"/>
  <c r="E146" i="1"/>
  <c r="L207" i="1"/>
  <c r="H207" i="1"/>
  <c r="L146" i="1"/>
  <c r="H146" i="1"/>
  <c r="D89" i="1"/>
  <c r="C89" i="1" s="1"/>
  <c r="C145" i="1"/>
  <c r="D206" i="1"/>
  <c r="C206" i="1" s="1"/>
  <c r="K395" i="1" l="1"/>
  <c r="G395" i="1"/>
  <c r="C70" i="1"/>
  <c r="L604" i="1"/>
  <c r="H604" i="1"/>
  <c r="J604" i="1"/>
  <c r="E604" i="1"/>
  <c r="I604" i="1"/>
  <c r="M604" i="1"/>
  <c r="F604" i="1"/>
  <c r="G604" i="1"/>
  <c r="I395" i="1"/>
  <c r="M395" i="1"/>
  <c r="F395" i="1"/>
  <c r="D264" i="1"/>
  <c r="C264" i="1" s="1"/>
  <c r="D394" i="1"/>
  <c r="C394" i="1" s="1"/>
  <c r="E395" i="1"/>
  <c r="J395" i="1"/>
  <c r="D604" i="1" l="1"/>
  <c r="C604" i="1" s="1"/>
  <c r="E131" i="1" l="1"/>
  <c r="F131" i="1"/>
  <c r="G131" i="1"/>
  <c r="H131" i="1"/>
  <c r="I131" i="1"/>
  <c r="J131" i="1"/>
  <c r="K131" i="1"/>
  <c r="L131" i="1"/>
  <c r="M131" i="1"/>
  <c r="D141" i="1"/>
  <c r="E124" i="1"/>
  <c r="E126" i="1" s="1"/>
  <c r="F124" i="1"/>
  <c r="F126" i="1" s="1"/>
  <c r="G124" i="1"/>
  <c r="G126" i="1" s="1"/>
  <c r="H124" i="1"/>
  <c r="H126" i="1" s="1"/>
  <c r="I124" i="1"/>
  <c r="I126" i="1" s="1"/>
  <c r="J124" i="1"/>
  <c r="J126" i="1" s="1"/>
  <c r="K124" i="1"/>
  <c r="K126" i="1" s="1"/>
  <c r="L124" i="1"/>
  <c r="L126" i="1" s="1"/>
  <c r="M124" i="1"/>
  <c r="M126" i="1" s="1"/>
  <c r="D465" i="1"/>
  <c r="C465" i="1" l="1"/>
  <c r="C467" i="1" s="1"/>
  <c r="D467" i="1"/>
  <c r="C141" i="1"/>
  <c r="D143" i="1"/>
  <c r="D510" i="1"/>
  <c r="C510" i="1" l="1"/>
  <c r="C512" i="1" s="1"/>
  <c r="D512" i="1"/>
  <c r="C143" i="1"/>
  <c r="D480" i="1" l="1"/>
  <c r="C480" i="1" l="1"/>
  <c r="C482" i="1" s="1"/>
  <c r="D482" i="1"/>
  <c r="D128" i="1" l="1"/>
  <c r="D130" i="1" s="1"/>
  <c r="D127" i="1" s="1"/>
  <c r="C128" i="1" l="1"/>
  <c r="C130" i="1" s="1"/>
  <c r="C127" i="1" s="1"/>
  <c r="D540" i="1"/>
  <c r="C540" i="1" l="1"/>
  <c r="C542" i="1" s="1"/>
  <c r="D542" i="1"/>
  <c r="D381" i="1"/>
  <c r="C381" i="1" l="1"/>
  <c r="C383" i="1" s="1"/>
  <c r="D383" i="1"/>
  <c r="D82" i="1"/>
  <c r="D84" i="1" s="1"/>
  <c r="D85" i="1"/>
  <c r="D87" i="1" s="1"/>
  <c r="D537" i="1" l="1"/>
  <c r="D534" i="1"/>
  <c r="D531" i="1"/>
  <c r="D528" i="1"/>
  <c r="D525" i="1"/>
  <c r="D522" i="1"/>
  <c r="D513" i="1"/>
  <c r="C525" i="1" l="1"/>
  <c r="C527" i="1" s="1"/>
  <c r="D527" i="1"/>
  <c r="C537" i="1"/>
  <c r="C539" i="1" s="1"/>
  <c r="D539" i="1"/>
  <c r="C528" i="1"/>
  <c r="C530" i="1" s="1"/>
  <c r="D530" i="1"/>
  <c r="C513" i="1"/>
  <c r="C515" i="1" s="1"/>
  <c r="D515" i="1"/>
  <c r="C531" i="1"/>
  <c r="C533" i="1" s="1"/>
  <c r="D533" i="1"/>
  <c r="C522" i="1"/>
  <c r="C524" i="1" s="1"/>
  <c r="D524" i="1"/>
  <c r="C534" i="1"/>
  <c r="C536" i="1" s="1"/>
  <c r="D536" i="1"/>
  <c r="D195" i="1"/>
  <c r="D198" i="1"/>
  <c r="C195" i="1" l="1"/>
  <c r="C197" i="1" s="1"/>
  <c r="D197" i="1"/>
  <c r="C198" i="1"/>
  <c r="C200" i="1" s="1"/>
  <c r="D200" i="1"/>
  <c r="D60" i="1"/>
  <c r="C60" i="1" l="1"/>
  <c r="C62" i="1" s="1"/>
  <c r="D62" i="1"/>
  <c r="D186" i="1"/>
  <c r="D189" i="1"/>
  <c r="C189" i="1" l="1"/>
  <c r="C191" i="1" s="1"/>
  <c r="D191" i="1"/>
  <c r="D188" i="1"/>
  <c r="D118" i="1"/>
  <c r="D387" i="1"/>
  <c r="D597" i="1"/>
  <c r="D600" i="1"/>
  <c r="D260" i="1"/>
  <c r="D374" i="1"/>
  <c r="C374" i="1" s="1"/>
  <c r="D287" i="1"/>
  <c r="D594" i="1"/>
  <c r="D138" i="1"/>
  <c r="D112" i="1"/>
  <c r="D115" i="1"/>
  <c r="D103" i="1"/>
  <c r="D106" i="1"/>
  <c r="D109" i="1"/>
  <c r="D371" i="1"/>
  <c r="C600" i="1" l="1"/>
  <c r="C602" i="1" s="1"/>
  <c r="D602" i="1"/>
  <c r="C597" i="1"/>
  <c r="C599" i="1" s="1"/>
  <c r="D599" i="1"/>
  <c r="C594" i="1"/>
  <c r="C596" i="1" s="1"/>
  <c r="D596" i="1"/>
  <c r="C387" i="1"/>
  <c r="C389" i="1" s="1"/>
  <c r="D389" i="1"/>
  <c r="C371" i="1"/>
  <c r="C373" i="1" s="1"/>
  <c r="D373" i="1"/>
  <c r="C287" i="1"/>
  <c r="C289" i="1" s="1"/>
  <c r="D289" i="1"/>
  <c r="C260" i="1"/>
  <c r="C262" i="1" s="1"/>
  <c r="D262" i="1"/>
  <c r="C138" i="1"/>
  <c r="D140" i="1"/>
  <c r="C118" i="1"/>
  <c r="C120" i="1" s="1"/>
  <c r="D120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D570" i="1"/>
  <c r="C570" i="1" l="1"/>
  <c r="C572" i="1" s="1"/>
  <c r="D572" i="1"/>
  <c r="C140" i="1"/>
  <c r="D501" i="1"/>
  <c r="D399" i="1"/>
  <c r="D401" i="1" s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59" i="1"/>
  <c r="D462" i="1"/>
  <c r="D468" i="1"/>
  <c r="D471" i="1"/>
  <c r="D474" i="1"/>
  <c r="D477" i="1"/>
  <c r="D483" i="1"/>
  <c r="D486" i="1"/>
  <c r="D489" i="1"/>
  <c r="D492" i="1"/>
  <c r="D495" i="1"/>
  <c r="D498" i="1"/>
  <c r="D504" i="1"/>
  <c r="D507" i="1"/>
  <c r="D516" i="1"/>
  <c r="D519" i="1"/>
  <c r="D579" i="1"/>
  <c r="D576" i="1"/>
  <c r="D269" i="1"/>
  <c r="D272" i="1"/>
  <c r="D275" i="1"/>
  <c r="D278" i="1"/>
  <c r="D281" i="1"/>
  <c r="D284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85" i="1"/>
  <c r="C82" i="1"/>
  <c r="D91" i="1"/>
  <c r="D93" i="1" s="1"/>
  <c r="D97" i="1"/>
  <c r="D94" i="1"/>
  <c r="D100" i="1"/>
  <c r="D121" i="1"/>
  <c r="D183" i="1"/>
  <c r="C186" i="1"/>
  <c r="C188" i="1" s="1"/>
  <c r="D192" i="1"/>
  <c r="D229" i="1"/>
  <c r="D220" i="1"/>
  <c r="D223" i="1"/>
  <c r="D226" i="1"/>
  <c r="D232" i="1"/>
  <c r="D235" i="1"/>
  <c r="D238" i="1"/>
  <c r="D241" i="1"/>
  <c r="D244" i="1"/>
  <c r="D247" i="1"/>
  <c r="D248" i="1"/>
  <c r="D251" i="1"/>
  <c r="D254" i="1"/>
  <c r="D257" i="1"/>
  <c r="D208" i="1"/>
  <c r="D211" i="1"/>
  <c r="D214" i="1"/>
  <c r="D202" i="1"/>
  <c r="D150" i="1"/>
  <c r="D153" i="1"/>
  <c r="D156" i="1"/>
  <c r="D159" i="1"/>
  <c r="D162" i="1"/>
  <c r="D165" i="1"/>
  <c r="D168" i="1"/>
  <c r="D171" i="1"/>
  <c r="D174" i="1"/>
  <c r="D177" i="1"/>
  <c r="D546" i="1"/>
  <c r="D549" i="1"/>
  <c r="D552" i="1"/>
  <c r="D558" i="1"/>
  <c r="D561" i="1"/>
  <c r="D555" i="1"/>
  <c r="D564" i="1"/>
  <c r="D567" i="1"/>
  <c r="D573" i="1"/>
  <c r="D582" i="1"/>
  <c r="D585" i="1"/>
  <c r="D132" i="1"/>
  <c r="D134" i="1" s="1"/>
  <c r="D135" i="1"/>
  <c r="D293" i="1"/>
  <c r="D296" i="1"/>
  <c r="D299" i="1"/>
  <c r="D302" i="1"/>
  <c r="D305" i="1"/>
  <c r="D308" i="1"/>
  <c r="D314" i="1"/>
  <c r="D317" i="1"/>
  <c r="D320" i="1"/>
  <c r="D323" i="1"/>
  <c r="D326" i="1"/>
  <c r="D329" i="1"/>
  <c r="D332" i="1"/>
  <c r="D335" i="1"/>
  <c r="D338" i="1"/>
  <c r="D341" i="1"/>
  <c r="D344" i="1"/>
  <c r="D350" i="1"/>
  <c r="D353" i="1"/>
  <c r="D356" i="1"/>
  <c r="D359" i="1"/>
  <c r="D362" i="1"/>
  <c r="D365" i="1"/>
  <c r="D368" i="1"/>
  <c r="D378" i="1"/>
  <c r="D384" i="1"/>
  <c r="D390" i="1"/>
  <c r="E81" i="1"/>
  <c r="E88" i="1" s="1"/>
  <c r="E90" i="1" s="1"/>
  <c r="E201" i="1"/>
  <c r="E263" i="1" s="1"/>
  <c r="E265" i="1" s="1"/>
  <c r="F81" i="1"/>
  <c r="F88" i="1" s="1"/>
  <c r="F90" i="1" s="1"/>
  <c r="F201" i="1"/>
  <c r="F263" i="1" s="1"/>
  <c r="F265" i="1" s="1"/>
  <c r="G81" i="1"/>
  <c r="G201" i="1"/>
  <c r="G263" i="1" s="1"/>
  <c r="G265" i="1" s="1"/>
  <c r="H81" i="1"/>
  <c r="H201" i="1"/>
  <c r="H263" i="1" s="1"/>
  <c r="H265" i="1" s="1"/>
  <c r="I81" i="1"/>
  <c r="I201" i="1"/>
  <c r="I263" i="1" s="1"/>
  <c r="I265" i="1" s="1"/>
  <c r="J81" i="1"/>
  <c r="J201" i="1"/>
  <c r="J263" i="1" s="1"/>
  <c r="J265" i="1" s="1"/>
  <c r="K81" i="1"/>
  <c r="K201" i="1"/>
  <c r="K263" i="1" s="1"/>
  <c r="K265" i="1" s="1"/>
  <c r="L81" i="1"/>
  <c r="L201" i="1"/>
  <c r="L263" i="1" s="1"/>
  <c r="L265" i="1" s="1"/>
  <c r="M81" i="1"/>
  <c r="M201" i="1"/>
  <c r="M263" i="1" s="1"/>
  <c r="M265" i="1" s="1"/>
  <c r="D543" i="1" l="1"/>
  <c r="M88" i="1"/>
  <c r="M90" i="1" s="1"/>
  <c r="K88" i="1"/>
  <c r="K90" i="1" s="1"/>
  <c r="I88" i="1"/>
  <c r="I90" i="1" s="1"/>
  <c r="G88" i="1"/>
  <c r="G90" i="1" s="1"/>
  <c r="L88" i="1"/>
  <c r="L90" i="1" s="1"/>
  <c r="H88" i="1"/>
  <c r="H90" i="1" s="1"/>
  <c r="J88" i="1"/>
  <c r="J90" i="1" s="1"/>
  <c r="C254" i="1"/>
  <c r="C256" i="1" s="1"/>
  <c r="D256" i="1"/>
  <c r="C87" i="1"/>
  <c r="D15" i="1"/>
  <c r="D17" i="1" s="1"/>
  <c r="C66" i="1"/>
  <c r="C68" i="1" s="1"/>
  <c r="D68" i="1"/>
  <c r="C498" i="1"/>
  <c r="C500" i="1" s="1"/>
  <c r="D500" i="1"/>
  <c r="C495" i="1"/>
  <c r="C497" i="1" s="1"/>
  <c r="D497" i="1"/>
  <c r="D548" i="1"/>
  <c r="D545" i="1"/>
  <c r="C492" i="1"/>
  <c r="C494" i="1" s="1"/>
  <c r="D494" i="1"/>
  <c r="C477" i="1"/>
  <c r="C479" i="1" s="1"/>
  <c r="D479" i="1"/>
  <c r="C471" i="1"/>
  <c r="C473" i="1" s="1"/>
  <c r="D473" i="1"/>
  <c r="C504" i="1"/>
  <c r="C506" i="1" s="1"/>
  <c r="D506" i="1"/>
  <c r="C489" i="1"/>
  <c r="C491" i="1" s="1"/>
  <c r="D491" i="1"/>
  <c r="C474" i="1"/>
  <c r="C476" i="1" s="1"/>
  <c r="D476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3" i="1"/>
  <c r="C575" i="1" s="1"/>
  <c r="D575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49" i="1"/>
  <c r="C551" i="1" s="1"/>
  <c r="D551" i="1"/>
  <c r="D396" i="1"/>
  <c r="D398" i="1" s="1"/>
  <c r="C519" i="1"/>
  <c r="C521" i="1" s="1"/>
  <c r="D521" i="1"/>
  <c r="C516" i="1"/>
  <c r="C518" i="1" s="1"/>
  <c r="D518" i="1"/>
  <c r="C507" i="1"/>
  <c r="C509" i="1" s="1"/>
  <c r="D509" i="1"/>
  <c r="C501" i="1"/>
  <c r="C503" i="1" s="1"/>
  <c r="D503" i="1"/>
  <c r="C486" i="1"/>
  <c r="C488" i="1" s="1"/>
  <c r="D488" i="1"/>
  <c r="C483" i="1"/>
  <c r="C485" i="1" s="1"/>
  <c r="D485" i="1"/>
  <c r="C468" i="1"/>
  <c r="C470" i="1" s="1"/>
  <c r="D470" i="1"/>
  <c r="C462" i="1"/>
  <c r="C464" i="1" s="1"/>
  <c r="D464" i="1"/>
  <c r="C450" i="1"/>
  <c r="C452" i="1" s="1"/>
  <c r="D452" i="1"/>
  <c r="C402" i="1"/>
  <c r="D404" i="1"/>
  <c r="C420" i="1"/>
  <c r="C422" i="1" s="1"/>
  <c r="D422" i="1"/>
  <c r="C453" i="1"/>
  <c r="C455" i="1" s="1"/>
  <c r="D455" i="1"/>
  <c r="C417" i="1"/>
  <c r="C419" i="1" s="1"/>
  <c r="D419" i="1"/>
  <c r="C405" i="1"/>
  <c r="C407" i="1" s="1"/>
  <c r="D407" i="1"/>
  <c r="C459" i="1"/>
  <c r="C461" i="1" s="1"/>
  <c r="D461" i="1"/>
  <c r="C456" i="1"/>
  <c r="C458" i="1" s="1"/>
  <c r="D458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14" i="1"/>
  <c r="C416" i="1" s="1"/>
  <c r="D416" i="1"/>
  <c r="C411" i="1"/>
  <c r="C413" i="1" s="1"/>
  <c r="D413" i="1"/>
  <c r="C408" i="1"/>
  <c r="C410" i="1" s="1"/>
  <c r="D410" i="1"/>
  <c r="C384" i="1"/>
  <c r="C386" i="1" s="1"/>
  <c r="D386" i="1"/>
  <c r="C390" i="1"/>
  <c r="C392" i="1" s="1"/>
  <c r="D392" i="1"/>
  <c r="C335" i="1"/>
  <c r="C337" i="1" s="1"/>
  <c r="D337" i="1"/>
  <c r="C323" i="1"/>
  <c r="C325" i="1" s="1"/>
  <c r="D325" i="1"/>
  <c r="C308" i="1"/>
  <c r="C310" i="1" s="1"/>
  <c r="D310" i="1"/>
  <c r="D375" i="1"/>
  <c r="D377" i="1" s="1"/>
  <c r="D380" i="1"/>
  <c r="C332" i="1"/>
  <c r="C334" i="1" s="1"/>
  <c r="D334" i="1"/>
  <c r="C320" i="1"/>
  <c r="C322" i="1" s="1"/>
  <c r="D322" i="1"/>
  <c r="C305" i="1"/>
  <c r="C307" i="1" s="1"/>
  <c r="D307" i="1"/>
  <c r="C368" i="1"/>
  <c r="C370" i="1" s="1"/>
  <c r="D370" i="1"/>
  <c r="C317" i="1"/>
  <c r="C319" i="1" s="1"/>
  <c r="D319" i="1"/>
  <c r="C338" i="1"/>
  <c r="C340" i="1" s="1"/>
  <c r="D340" i="1"/>
  <c r="C326" i="1"/>
  <c r="C328" i="1" s="1"/>
  <c r="D328" i="1"/>
  <c r="D352" i="1"/>
  <c r="D347" i="1"/>
  <c r="D349" i="1" s="1"/>
  <c r="C365" i="1"/>
  <c r="C367" i="1" s="1"/>
  <c r="D367" i="1"/>
  <c r="C362" i="1"/>
  <c r="C364" i="1" s="1"/>
  <c r="D364" i="1"/>
  <c r="C359" i="1"/>
  <c r="C361" i="1" s="1"/>
  <c r="D361" i="1"/>
  <c r="C356" i="1"/>
  <c r="C358" i="1" s="1"/>
  <c r="D358" i="1"/>
  <c r="C353" i="1"/>
  <c r="C355" i="1" s="1"/>
  <c r="D355" i="1"/>
  <c r="D316" i="1"/>
  <c r="D311" i="1"/>
  <c r="D313" i="1" s="1"/>
  <c r="C344" i="1"/>
  <c r="C346" i="1" s="1"/>
  <c r="D346" i="1"/>
  <c r="C341" i="1"/>
  <c r="C343" i="1" s="1"/>
  <c r="D343" i="1"/>
  <c r="C329" i="1"/>
  <c r="C331" i="1" s="1"/>
  <c r="D331" i="1"/>
  <c r="D295" i="1"/>
  <c r="D290" i="1"/>
  <c r="C302" i="1"/>
  <c r="C304" i="1" s="1"/>
  <c r="D304" i="1"/>
  <c r="C299" i="1"/>
  <c r="C301" i="1" s="1"/>
  <c r="D301" i="1"/>
  <c r="C296" i="1"/>
  <c r="C298" i="1" s="1"/>
  <c r="D298" i="1"/>
  <c r="D271" i="1"/>
  <c r="D266" i="1"/>
  <c r="D268" i="1" s="1"/>
  <c r="C284" i="1"/>
  <c r="C286" i="1" s="1"/>
  <c r="D286" i="1"/>
  <c r="C281" i="1"/>
  <c r="C283" i="1" s="1"/>
  <c r="D283" i="1"/>
  <c r="C278" i="1"/>
  <c r="C280" i="1" s="1"/>
  <c r="D280" i="1"/>
  <c r="C275" i="1"/>
  <c r="C277" i="1" s="1"/>
  <c r="D277" i="1"/>
  <c r="C272" i="1"/>
  <c r="C274" i="1" s="1"/>
  <c r="D274" i="1"/>
  <c r="D222" i="1"/>
  <c r="D217" i="1"/>
  <c r="D219" i="1" s="1"/>
  <c r="C257" i="1"/>
  <c r="C259" i="1" s="1"/>
  <c r="D259" i="1"/>
  <c r="C251" i="1"/>
  <c r="C253" i="1" s="1"/>
  <c r="D253" i="1"/>
  <c r="C248" i="1"/>
  <c r="C250" i="1" s="1"/>
  <c r="D250" i="1"/>
  <c r="C247" i="1"/>
  <c r="D205" i="1"/>
  <c r="D207" i="1" s="1"/>
  <c r="D210" i="1"/>
  <c r="C238" i="1"/>
  <c r="C240" i="1" s="1"/>
  <c r="D240" i="1"/>
  <c r="C94" i="1"/>
  <c r="C96" i="1" s="1"/>
  <c r="D96" i="1"/>
  <c r="C202" i="1"/>
  <c r="D204" i="1"/>
  <c r="C235" i="1"/>
  <c r="C237" i="1" s="1"/>
  <c r="D237" i="1"/>
  <c r="D185" i="1"/>
  <c r="D180" i="1"/>
  <c r="D182" i="1" s="1"/>
  <c r="C97" i="1"/>
  <c r="C99" i="1" s="1"/>
  <c r="D99" i="1"/>
  <c r="C135" i="1"/>
  <c r="D137" i="1"/>
  <c r="D131" i="1" s="1"/>
  <c r="D144" i="1"/>
  <c r="D146" i="1" s="1"/>
  <c r="C214" i="1"/>
  <c r="C216" i="1" s="1"/>
  <c r="D216" i="1"/>
  <c r="C229" i="1"/>
  <c r="C231" i="1" s="1"/>
  <c r="D231" i="1"/>
  <c r="C211" i="1"/>
  <c r="C213" i="1" s="1"/>
  <c r="D213" i="1"/>
  <c r="C241" i="1"/>
  <c r="C243" i="1" s="1"/>
  <c r="D243" i="1"/>
  <c r="C226" i="1"/>
  <c r="C228" i="1" s="1"/>
  <c r="D228" i="1"/>
  <c r="C192" i="1"/>
  <c r="C194" i="1" s="1"/>
  <c r="D194" i="1"/>
  <c r="C100" i="1"/>
  <c r="C102" i="1" s="1"/>
  <c r="D102" i="1"/>
  <c r="C81" i="1"/>
  <c r="C84" i="1"/>
  <c r="C244" i="1"/>
  <c r="C246" i="1" s="1"/>
  <c r="D246" i="1"/>
  <c r="C232" i="1"/>
  <c r="C234" i="1" s="1"/>
  <c r="D234" i="1"/>
  <c r="C223" i="1"/>
  <c r="C225" i="1" s="1"/>
  <c r="D225" i="1"/>
  <c r="D152" i="1"/>
  <c r="D147" i="1"/>
  <c r="D149" i="1" s="1"/>
  <c r="C177" i="1"/>
  <c r="C179" i="1" s="1"/>
  <c r="D179" i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21" i="1"/>
  <c r="C123" i="1" s="1"/>
  <c r="D123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4" i="1"/>
  <c r="D126" i="1" s="1"/>
  <c r="C18" i="1"/>
  <c r="E603" i="1"/>
  <c r="E605" i="1" s="1"/>
  <c r="C399" i="1"/>
  <c r="C401" i="1" s="1"/>
  <c r="C314" i="1"/>
  <c r="C132" i="1"/>
  <c r="C183" i="1"/>
  <c r="C72" i="1"/>
  <c r="C150" i="1"/>
  <c r="C208" i="1"/>
  <c r="C546" i="1"/>
  <c r="F603" i="1"/>
  <c r="F605" i="1" s="1"/>
  <c r="C378" i="1"/>
  <c r="C293" i="1"/>
  <c r="C220" i="1"/>
  <c r="C350" i="1"/>
  <c r="C269" i="1"/>
  <c r="C91" i="1"/>
  <c r="D201" i="1"/>
  <c r="D81" i="1"/>
  <c r="D88" i="1" s="1"/>
  <c r="D90" i="1" s="1"/>
  <c r="I603" i="1" l="1"/>
  <c r="I605" i="1" s="1"/>
  <c r="K603" i="1"/>
  <c r="K605" i="1" s="1"/>
  <c r="C543" i="1"/>
  <c r="C545" i="1" s="1"/>
  <c r="L603" i="1"/>
  <c r="L605" i="1" s="1"/>
  <c r="M603" i="1"/>
  <c r="M605" i="1" s="1"/>
  <c r="J603" i="1"/>
  <c r="J605" i="1" s="1"/>
  <c r="G603" i="1"/>
  <c r="G605" i="1" s="1"/>
  <c r="H603" i="1"/>
  <c r="H605" i="1" s="1"/>
  <c r="C88" i="1"/>
  <c r="C90" i="1" s="1"/>
  <c r="D69" i="1"/>
  <c r="D71" i="1" s="1"/>
  <c r="C548" i="1"/>
  <c r="C404" i="1"/>
  <c r="C396" i="1"/>
  <c r="C398" i="1" s="1"/>
  <c r="D292" i="1"/>
  <c r="D393" i="1"/>
  <c r="D395" i="1" s="1"/>
  <c r="C375" i="1"/>
  <c r="C377" i="1" s="1"/>
  <c r="C380" i="1"/>
  <c r="C347" i="1"/>
  <c r="C349" i="1" s="1"/>
  <c r="C352" i="1"/>
  <c r="C311" i="1"/>
  <c r="C313" i="1" s="1"/>
  <c r="C316" i="1"/>
  <c r="C290" i="1"/>
  <c r="C292" i="1" s="1"/>
  <c r="C295" i="1"/>
  <c r="C266" i="1"/>
  <c r="C268" i="1" s="1"/>
  <c r="C271" i="1"/>
  <c r="C217" i="1"/>
  <c r="C219" i="1" s="1"/>
  <c r="C210" i="1"/>
  <c r="C205" i="1"/>
  <c r="C207" i="1" s="1"/>
  <c r="C180" i="1"/>
  <c r="C182" i="1" s="1"/>
  <c r="C137" i="1"/>
  <c r="C144" i="1"/>
  <c r="C146" i="1" s="1"/>
  <c r="C201" i="1"/>
  <c r="C204" i="1"/>
  <c r="C134" i="1"/>
  <c r="C131" i="1" s="1"/>
  <c r="C222" i="1"/>
  <c r="C185" i="1"/>
  <c r="C147" i="1"/>
  <c r="C149" i="1" s="1"/>
  <c r="D263" i="1"/>
  <c r="D265" i="1" s="1"/>
  <c r="C152" i="1"/>
  <c r="C124" i="1"/>
  <c r="C126" i="1" s="1"/>
  <c r="C93" i="1"/>
  <c r="C74" i="1"/>
  <c r="C15" i="1"/>
  <c r="C17" i="1" s="1"/>
  <c r="C20" i="1"/>
  <c r="C393" i="1" l="1"/>
  <c r="C395" i="1" s="1"/>
  <c r="C263" i="1"/>
  <c r="C265" i="1" s="1"/>
  <c r="C69" i="1"/>
  <c r="C71" i="1" s="1"/>
  <c r="D603" i="1"/>
  <c r="D605" i="1" s="1"/>
  <c r="C603" i="1" l="1"/>
  <c r="C605" i="1" s="1"/>
</calcChain>
</file>

<file path=xl/sharedStrings.xml><?xml version="1.0" encoding="utf-8"?>
<sst xmlns="http://schemas.openxmlformats.org/spreadsheetml/2006/main" count="346" uniqueCount="259">
  <si>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</si>
  <si>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</si>
  <si>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</si>
  <si>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</si>
  <si>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</si>
  <si>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</si>
  <si>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</si>
  <si>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</si>
  <si>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</si>
  <si>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</si>
  <si>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</si>
  <si>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</si>
  <si>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</si>
  <si>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</si>
  <si>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</si>
  <si>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</si>
  <si>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</si>
  <si>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</si>
  <si>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</si>
  <si>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</si>
  <si>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</si>
  <si>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</si>
  <si>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</si>
  <si>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</si>
  <si>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</si>
  <si>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</si>
  <si>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</si>
  <si>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</si>
  <si>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</si>
  <si>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</si>
  <si>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</si>
  <si>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</si>
  <si>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</si>
  <si>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</si>
  <si>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</si>
  <si>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</si>
  <si>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</si>
  <si>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</si>
  <si>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</si>
  <si>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</si>
  <si>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</si>
  <si>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</si>
  <si>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</si>
  <si>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</si>
  <si>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</si>
  <si>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</si>
  <si>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</si>
  <si>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</si>
  <si>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</si>
  <si>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</si>
  <si>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</si>
  <si>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</si>
  <si>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</si>
  <si>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</si>
  <si>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</si>
  <si>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</si>
  <si>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</si>
  <si>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</si>
  <si>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</si>
  <si>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</si>
  <si>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</si>
  <si>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</si>
  <si>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</si>
  <si>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</si>
  <si>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</si>
  <si>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</si>
  <si>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</si>
  <si>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</si>
  <si>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</si>
  <si>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</si>
  <si>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</si>
  <si>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</si>
  <si>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</si>
  <si>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</si>
  <si>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</si>
  <si>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</si>
  <si>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</si>
  <si>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</si>
  <si>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</si>
  <si>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</si>
  <si>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</si>
  <si>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</si>
  <si>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</si>
  <si>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</si>
  <si>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</si>
  <si>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</si>
  <si>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</si>
  <si>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</si>
  <si>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</si>
  <si>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</si>
  <si>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</si>
  <si>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</si>
  <si>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</si>
  <si>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</si>
  <si>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</si>
  <si>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</si>
  <si>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</si>
  <si>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</si>
  <si>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</si>
  <si>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</si>
  <si>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</si>
  <si>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</si>
  <si>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</si>
  <si>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</si>
  <si>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</si>
  <si>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</si>
  <si>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</si>
  <si>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</si>
  <si>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</si>
  <si>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</si>
  <si>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</si>
  <si>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</si>
  <si>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</si>
  <si>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</si>
  <si>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</si>
  <si>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</si>
  <si>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</si>
  <si>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</si>
  <si>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</si>
  <si>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</si>
  <si>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</si>
  <si>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</si>
  <si>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</si>
  <si>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</si>
  <si>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</si>
  <si>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</si>
  <si>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</si>
  <si>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</si>
  <si>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</si>
  <si>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</si>
  <si>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</si>
  <si>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</si>
  <si>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</si>
  <si>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</si>
  <si>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</si>
  <si>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</si>
  <si>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</si>
  <si>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</si>
  <si>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</si>
  <si>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</si>
  <si>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</si>
  <si>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</si>
  <si>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</si>
  <si>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</si>
  <si>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</si>
  <si>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</si>
  <si>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</si>
  <si>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</si>
  <si>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</si>
  <si>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</si>
  <si>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</si>
  <si>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</si>
  <si>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</si>
  <si>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</si>
  <si>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</si>
  <si>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</si>
  <si>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</si>
  <si>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</si>
  <si>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</si>
  <si>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</si>
  <si>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</si>
  <si>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</si>
  <si>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</si>
  <si>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</si>
  <si>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</si>
  <si>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</si>
  <si>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</si>
  <si>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</si>
  <si>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</si>
  <si>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</si>
  <si>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</si>
  <si>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</si>
  <si>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</si>
  <si>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</si>
  <si>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</si>
  <si>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</si>
  <si>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</si>
  <si>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</si>
  <si>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</si>
  <si>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</si>
  <si>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</si>
  <si>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</si>
  <si>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</si>
  <si>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</si>
  <si>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</si>
  <si>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</si>
  <si>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</si>
  <si>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</si>
  <si>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</si>
  <si>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</si>
  <si>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</si>
  <si>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</si>
  <si>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</si>
  <si>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</si>
  <si>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</si>
  <si>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</si>
  <si>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</si>
  <si>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</si>
  <si>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</si>
  <si>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</si>
  <si>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</si>
  <si>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</si>
  <si>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</si>
  <si>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</si>
  <si>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</si>
  <si>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</si>
  <si>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</si>
  <si>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</si>
  <si>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</si>
  <si>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</si>
  <si>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</si>
  <si>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</si>
  <si>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</si>
  <si>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</si>
  <si>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</si>
  <si>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</si>
  <si>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</si>
  <si>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</si>
  <si>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</si>
  <si>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09.821</t>
  </si>
  <si>
    <t>PIUAC ENI-LLB projekts</t>
  </si>
  <si>
    <t>\</t>
  </si>
  <si>
    <t>Vēlēšanu komisija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</si>
  <si>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</si>
  <si>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</si>
  <si>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</si>
  <si>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</si>
  <si>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</si>
  <si>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</si>
  <si>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Procenti  4000</t>
  </si>
  <si>
    <t>Pabalsti  6000</t>
  </si>
  <si>
    <t>Transferti  7000</t>
  </si>
  <si>
    <t>Skolas ielas pārbūve</t>
  </si>
  <si>
    <t>Ceļu ikdienas uzturēšana</t>
  </si>
  <si>
    <t>Dainu ielas pārbūve</t>
  </si>
  <si>
    <t>LEADER projekti</t>
  </si>
  <si>
    <t>DOBELES NOVADA PAŠVALDĪBAS 2020.GADA PAMATBUDŽETA IZDEVUMI</t>
  </si>
  <si>
    <t>Dobeles kultūras nama  aprīkojums</t>
  </si>
  <si>
    <t>Kapellas uzturēšana</t>
  </si>
  <si>
    <t>PIUAC MED-CRAFT projekts</t>
  </si>
  <si>
    <t>PIUAC Tour de craft projekts</t>
  </si>
  <si>
    <t>Bērzupes ERASMUS projekts-stratēģiskās skolu apmaiņas partnerības</t>
  </si>
  <si>
    <t>Dobeles sākumskolas Erasmus projekts</t>
  </si>
  <si>
    <t>Starpskolu strarēģiskā partnerība ERASMUS+Izglītības pārvalde</t>
  </si>
  <si>
    <t>Latvijas skolu jaunatnes dziesmu un deju svētki</t>
  </si>
  <si>
    <t>1.vskErasmus+Water for life projekts</t>
  </si>
  <si>
    <t>DI Dobeles novada projekts</t>
  </si>
  <si>
    <t>Ieguldījumi SIA  "Dobeles ūdens" pamatkapitālā</t>
  </si>
  <si>
    <t>budžets 2020.gadam."</t>
  </si>
  <si>
    <t>Izglītības pasākumi-Skolas soma</t>
  </si>
  <si>
    <t>Profesionāla siciālā darba attīstība pašvaldības ESF projekts</t>
  </si>
  <si>
    <t>saistošajiem noteikumiem Nr.3</t>
  </si>
  <si>
    <t>Pārrobežu sadarbības sabiedrisko pakalpjumu drošibas un efektīvitātes uzlabošama LAT-LIT</t>
  </si>
  <si>
    <t xml:space="preserve">Koordinācijas centra ierīkošana </t>
  </si>
  <si>
    <t>Sekojot Livonijas ordeņa krustniešu gājienam rietumu Zemgalē LAT-LIT</t>
  </si>
  <si>
    <t xml:space="preserve">Erasmus PII Spodrītis </t>
  </si>
  <si>
    <t>Ieguldījumi SIA Dobeles komuņālie pakalpojumi"</t>
  </si>
  <si>
    <t>Dobeles novada domes 30.01.2020.</t>
  </si>
  <si>
    <t>(ar grozījumiem 29.12.2020 lēmums Nr.338/17 )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</si>
</sst>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5" fillId="3" borderId="0" xfId="0" applyFont="1" applyFill="1" applyAlignment="1">
      <alignment horizontal="right"/>
    </xf>
    <xf numFmtId="0" fontId="11" fillId="0" borderId="0" xfId="0" applyFont="1" applyFill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983" Type="http://schemas.openxmlformats.org/officeDocument/2006/relationships/revisionLog" Target="revisionLog1983.xml"/><Relationship Id="rId1962" Type="http://schemas.openxmlformats.org/officeDocument/2006/relationships/revisionLog" Target="revisionLog1962.xml"/><Relationship Id="rId2005" Type="http://schemas.openxmlformats.org/officeDocument/2006/relationships/revisionLog" Target="revisionLog2005.xml"/><Relationship Id="rId1885" Type="http://schemas.openxmlformats.org/officeDocument/2006/relationships/revisionLog" Target="revisionLog1885.xml"/><Relationship Id="rId2021" Type="http://schemas.openxmlformats.org/officeDocument/2006/relationships/revisionLog" Target="revisionLog2021.xml"/><Relationship Id="rId2000" Type="http://schemas.openxmlformats.org/officeDocument/2006/relationships/revisionLog" Target="revisionLog2000.xml"/><Relationship Id="rId1978" Type="http://schemas.openxmlformats.org/officeDocument/2006/relationships/revisionLog" Target="revisionLog1978.xml"/><Relationship Id="rId1910" Type="http://schemas.openxmlformats.org/officeDocument/2006/relationships/revisionLog" Target="revisionLog1910.xml"/><Relationship Id="rId1957" Type="http://schemas.openxmlformats.org/officeDocument/2006/relationships/revisionLog" Target="revisionLog1957.xml"/><Relationship Id="rId1936" Type="http://schemas.openxmlformats.org/officeDocument/2006/relationships/revisionLog" Target="revisionLog1936.xml"/><Relationship Id="rId1915" Type="http://schemas.openxmlformats.org/officeDocument/2006/relationships/revisionLog" Target="revisionLog1915.xml"/><Relationship Id="rId1999" Type="http://schemas.openxmlformats.org/officeDocument/2006/relationships/revisionLog" Target="revisionLog1999.xml"/><Relationship Id="rId1973" Type="http://schemas.openxmlformats.org/officeDocument/2006/relationships/revisionLog" Target="revisionLog1973.xml"/><Relationship Id="rId1994" Type="http://schemas.openxmlformats.org/officeDocument/2006/relationships/revisionLog" Target="revisionLog1994.xml"/><Relationship Id="rId1931" Type="http://schemas.openxmlformats.org/officeDocument/2006/relationships/revisionLog" Target="revisionLog1931.xml"/><Relationship Id="rId1952" Type="http://schemas.openxmlformats.org/officeDocument/2006/relationships/revisionLog" Target="revisionLog1952.xml"/><Relationship Id="rId2016" Type="http://schemas.openxmlformats.org/officeDocument/2006/relationships/revisionLog" Target="revisionLog2016.xml"/><Relationship Id="rId2011" Type="http://schemas.openxmlformats.org/officeDocument/2006/relationships/revisionLog" Target="revisionLog2011.xml"/><Relationship Id="rId1891" Type="http://schemas.openxmlformats.org/officeDocument/2006/relationships/revisionLog" Target="revisionLog1891.xml"/><Relationship Id="rId1905" Type="http://schemas.openxmlformats.org/officeDocument/2006/relationships/revisionLog" Target="revisionLog1905.xml"/><Relationship Id="rId1968" Type="http://schemas.openxmlformats.org/officeDocument/2006/relationships/revisionLog" Target="revisionLog1968.xml"/><Relationship Id="rId1896" Type="http://schemas.openxmlformats.org/officeDocument/2006/relationships/revisionLog" Target="revisionLog1896.xml"/><Relationship Id="rId1947" Type="http://schemas.openxmlformats.org/officeDocument/2006/relationships/revisionLog" Target="revisionLog1947.xml"/><Relationship Id="rId1926" Type="http://schemas.openxmlformats.org/officeDocument/2006/relationships/revisionLog" Target="revisionLog1926.xml"/><Relationship Id="rId1900" Type="http://schemas.openxmlformats.org/officeDocument/2006/relationships/revisionLog" Target="revisionLog1900.xml"/><Relationship Id="rId1989" Type="http://schemas.openxmlformats.org/officeDocument/2006/relationships/revisionLog" Target="revisionLog1989.xml"/><Relationship Id="rId1942" Type="http://schemas.openxmlformats.org/officeDocument/2006/relationships/revisionLog" Target="revisionLog1942.xml"/><Relationship Id="rId1984" Type="http://schemas.openxmlformats.org/officeDocument/2006/relationships/revisionLog" Target="revisionLog1984.xml"/><Relationship Id="rId1921" Type="http://schemas.openxmlformats.org/officeDocument/2006/relationships/revisionLog" Target="revisionLog1921.xml"/><Relationship Id="rId1963" Type="http://schemas.openxmlformats.org/officeDocument/2006/relationships/revisionLog" Target="revisionLog1963.xml"/><Relationship Id="rId2006" Type="http://schemas.openxmlformats.org/officeDocument/2006/relationships/revisionLog" Target="revisionLog2006.xml"/><Relationship Id="rId2001" Type="http://schemas.openxmlformats.org/officeDocument/2006/relationships/revisionLog" Target="revisionLog2001.xml"/><Relationship Id="rId1916" Type="http://schemas.openxmlformats.org/officeDocument/2006/relationships/revisionLog" Target="revisionLog1916.xml"/><Relationship Id="rId1886" Type="http://schemas.openxmlformats.org/officeDocument/2006/relationships/revisionLog" Target="revisionLog1886.xml"/><Relationship Id="rId1937" Type="http://schemas.openxmlformats.org/officeDocument/2006/relationships/revisionLog" Target="revisionLog1937.xml"/><Relationship Id="rId1899" Type="http://schemas.openxmlformats.org/officeDocument/2006/relationships/revisionLog" Target="revisionLog1899.xml"/><Relationship Id="rId1924" Type="http://schemas.openxmlformats.org/officeDocument/2006/relationships/revisionLog" Target="revisionLog1924.xml"/><Relationship Id="rId1903" Type="http://schemas.openxmlformats.org/officeDocument/2006/relationships/revisionLog" Target="revisionLog1903.xml"/><Relationship Id="rId1929" Type="http://schemas.openxmlformats.org/officeDocument/2006/relationships/revisionLog" Target="revisionLog1929.xml"/><Relationship Id="rId1908" Type="http://schemas.openxmlformats.org/officeDocument/2006/relationships/revisionLog" Target="revisionLog1908.xml"/><Relationship Id="rId1894" Type="http://schemas.openxmlformats.org/officeDocument/2006/relationships/revisionLog" Target="revisionLog1894.xml"/><Relationship Id="rId2022" Type="http://schemas.openxmlformats.org/officeDocument/2006/relationships/revisionLog" Target="revisionLog1.xml"/><Relationship Id="rId1979" Type="http://schemas.openxmlformats.org/officeDocument/2006/relationships/revisionLog" Target="revisionLog1979.xml"/><Relationship Id="rId1958" Type="http://schemas.openxmlformats.org/officeDocument/2006/relationships/revisionLog" Target="revisionLog1958.xml"/><Relationship Id="rId1995" Type="http://schemas.openxmlformats.org/officeDocument/2006/relationships/revisionLog" Target="revisionLog1995.xml"/><Relationship Id="rId1911" Type="http://schemas.openxmlformats.org/officeDocument/2006/relationships/revisionLog" Target="revisionLog1911.xml"/><Relationship Id="rId1953" Type="http://schemas.openxmlformats.org/officeDocument/2006/relationships/revisionLog" Target="revisionLog1953.xml"/><Relationship Id="rId1974" Type="http://schemas.openxmlformats.org/officeDocument/2006/relationships/revisionLog" Target="revisionLog1974.xml"/><Relationship Id="rId1932" Type="http://schemas.openxmlformats.org/officeDocument/2006/relationships/revisionLog" Target="revisionLog1932.xml"/><Relationship Id="rId1945" Type="http://schemas.openxmlformats.org/officeDocument/2006/relationships/revisionLog" Target="revisionLog1945.xml"/><Relationship Id="rId1940" Type="http://schemas.openxmlformats.org/officeDocument/2006/relationships/revisionLog" Target="revisionLog1940.xml"/><Relationship Id="rId1987" Type="http://schemas.openxmlformats.org/officeDocument/2006/relationships/revisionLog" Target="revisionLog1987.xml"/><Relationship Id="rId1966" Type="http://schemas.openxmlformats.org/officeDocument/2006/relationships/revisionLog" Target="revisionLog1966.xml"/><Relationship Id="rId1961" Type="http://schemas.openxmlformats.org/officeDocument/2006/relationships/revisionLog" Target="revisionLog1961.xml"/><Relationship Id="rId2017" Type="http://schemas.openxmlformats.org/officeDocument/2006/relationships/revisionLog" Target="revisionLog2017.xml"/><Relationship Id="rId1990" Type="http://schemas.openxmlformats.org/officeDocument/2006/relationships/revisionLog" Target="revisionLog1990.xml"/><Relationship Id="rId2009" Type="http://schemas.openxmlformats.org/officeDocument/2006/relationships/revisionLog" Target="revisionLog2009.xml"/><Relationship Id="rId2004" Type="http://schemas.openxmlformats.org/officeDocument/2006/relationships/revisionLog" Target="revisionLog2004.xml"/><Relationship Id="rId1982" Type="http://schemas.openxmlformats.org/officeDocument/2006/relationships/revisionLog" Target="revisionLog1982.xml"/><Relationship Id="rId1906" Type="http://schemas.openxmlformats.org/officeDocument/2006/relationships/revisionLog" Target="revisionLog1906.xml"/><Relationship Id="rId1892" Type="http://schemas.openxmlformats.org/officeDocument/2006/relationships/revisionLog" Target="revisionLog1892.xml"/><Relationship Id="rId1927" Type="http://schemas.openxmlformats.org/officeDocument/2006/relationships/revisionLog" Target="revisionLog1927.xml"/><Relationship Id="rId2020" Type="http://schemas.openxmlformats.org/officeDocument/2006/relationships/revisionLog" Target="revisionLog2020.xml"/><Relationship Id="rId1889" Type="http://schemas.openxmlformats.org/officeDocument/2006/relationships/revisionLog" Target="revisionLog1889.xml"/><Relationship Id="rId2012" Type="http://schemas.openxmlformats.org/officeDocument/2006/relationships/revisionLog" Target="revisionLog2012.xml"/><Relationship Id="rId1897" Type="http://schemas.openxmlformats.org/officeDocument/2006/relationships/revisionLog" Target="revisionLog1897.xml"/><Relationship Id="rId1884" Type="http://schemas.openxmlformats.org/officeDocument/2006/relationships/revisionLog" Target="revisionLog1884.xml"/><Relationship Id="rId1919" Type="http://schemas.openxmlformats.org/officeDocument/2006/relationships/revisionLog" Target="revisionLog1919.xml"/><Relationship Id="rId1948" Type="http://schemas.openxmlformats.org/officeDocument/2006/relationships/revisionLog" Target="revisionLog1948.xml"/><Relationship Id="rId1969" Type="http://schemas.openxmlformats.org/officeDocument/2006/relationships/revisionLog" Target="revisionLog1969.xml"/><Relationship Id="rId1943" Type="http://schemas.openxmlformats.org/officeDocument/2006/relationships/revisionLog" Target="revisionLog1943.xml"/><Relationship Id="rId1922" Type="http://schemas.openxmlformats.org/officeDocument/2006/relationships/revisionLog" Target="revisionLog1922.xml"/><Relationship Id="rId1985" Type="http://schemas.openxmlformats.org/officeDocument/2006/relationships/revisionLog" Target="revisionLog1985.xml"/><Relationship Id="rId1901" Type="http://schemas.openxmlformats.org/officeDocument/2006/relationships/revisionLog" Target="revisionLog1901.xml"/><Relationship Id="rId1964" Type="http://schemas.openxmlformats.org/officeDocument/2006/relationships/revisionLog" Target="revisionLog1964.xml"/><Relationship Id="rId1951" Type="http://schemas.openxmlformats.org/officeDocument/2006/relationships/revisionLog" Target="revisionLog1951.xml"/><Relationship Id="rId1930" Type="http://schemas.openxmlformats.org/officeDocument/2006/relationships/revisionLog" Target="revisionLog1930.xml"/><Relationship Id="rId1935" Type="http://schemas.openxmlformats.org/officeDocument/2006/relationships/revisionLog" Target="revisionLog1935.xml"/><Relationship Id="rId1914" Type="http://schemas.openxmlformats.org/officeDocument/2006/relationships/revisionLog" Target="revisionLog1914.xml"/><Relationship Id="rId1998" Type="http://schemas.openxmlformats.org/officeDocument/2006/relationships/revisionLog" Target="revisionLog1998.xml"/><Relationship Id="rId1956" Type="http://schemas.openxmlformats.org/officeDocument/2006/relationships/revisionLog" Target="revisionLog1956.xml"/><Relationship Id="rId1977" Type="http://schemas.openxmlformats.org/officeDocument/2006/relationships/revisionLog" Target="revisionLog1977.xml"/><Relationship Id="rId1980" Type="http://schemas.openxmlformats.org/officeDocument/2006/relationships/revisionLog" Target="revisionLog1980.xml"/><Relationship Id="rId2007" Type="http://schemas.openxmlformats.org/officeDocument/2006/relationships/revisionLog" Target="revisionLog2007.xml"/><Relationship Id="rId1972" Type="http://schemas.openxmlformats.org/officeDocument/2006/relationships/revisionLog" Target="revisionLog1972.xml"/><Relationship Id="rId1993" Type="http://schemas.openxmlformats.org/officeDocument/2006/relationships/revisionLog" Target="revisionLog1993.xml"/><Relationship Id="rId2002" Type="http://schemas.openxmlformats.org/officeDocument/2006/relationships/revisionLog" Target="revisionLog2002.xml"/><Relationship Id="rId2010" Type="http://schemas.openxmlformats.org/officeDocument/2006/relationships/revisionLog" Target="revisionLog2010.xml"/><Relationship Id="rId1917" Type="http://schemas.openxmlformats.org/officeDocument/2006/relationships/revisionLog" Target="revisionLog1917.xml"/><Relationship Id="rId1895" Type="http://schemas.openxmlformats.org/officeDocument/2006/relationships/revisionLog" Target="revisionLog1895.xml"/><Relationship Id="rId2015" Type="http://schemas.openxmlformats.org/officeDocument/2006/relationships/revisionLog" Target="revisionLog2015.xml"/><Relationship Id="rId1887" Type="http://schemas.openxmlformats.org/officeDocument/2006/relationships/revisionLog" Target="revisionLog1887.xml"/><Relationship Id="rId1909" Type="http://schemas.openxmlformats.org/officeDocument/2006/relationships/revisionLog" Target="revisionLog1909.xml"/><Relationship Id="rId1959" Type="http://schemas.openxmlformats.org/officeDocument/2006/relationships/revisionLog" Target="revisionLog1959.xml"/><Relationship Id="rId1938" Type="http://schemas.openxmlformats.org/officeDocument/2006/relationships/revisionLog" Target="revisionLog1938.xml"/><Relationship Id="rId1954" Type="http://schemas.openxmlformats.org/officeDocument/2006/relationships/revisionLog" Target="revisionLog1954.xml"/><Relationship Id="rId1933" Type="http://schemas.openxmlformats.org/officeDocument/2006/relationships/revisionLog" Target="revisionLog1933.xml"/><Relationship Id="rId1912" Type="http://schemas.openxmlformats.org/officeDocument/2006/relationships/revisionLog" Target="revisionLog1912.xml"/><Relationship Id="rId1941" Type="http://schemas.openxmlformats.org/officeDocument/2006/relationships/revisionLog" Target="revisionLog1941.xml"/><Relationship Id="rId1967" Type="http://schemas.openxmlformats.org/officeDocument/2006/relationships/revisionLog" Target="revisionLog1967.xml"/><Relationship Id="rId1890" Type="http://schemas.openxmlformats.org/officeDocument/2006/relationships/revisionLog" Target="revisionLog1890.xml"/><Relationship Id="rId1920" Type="http://schemas.openxmlformats.org/officeDocument/2006/relationships/revisionLog" Target="revisionLog1920.xml"/><Relationship Id="rId1925" Type="http://schemas.openxmlformats.org/officeDocument/2006/relationships/revisionLog" Target="revisionLog1925.xml"/><Relationship Id="rId1904" Type="http://schemas.openxmlformats.org/officeDocument/2006/relationships/revisionLog" Target="revisionLog1904.xml"/><Relationship Id="rId1988" Type="http://schemas.openxmlformats.org/officeDocument/2006/relationships/revisionLog" Target="revisionLog1988.xml"/><Relationship Id="rId1946" Type="http://schemas.openxmlformats.org/officeDocument/2006/relationships/revisionLog" Target="revisionLog1946.xml"/><Relationship Id="rId1991" Type="http://schemas.openxmlformats.org/officeDocument/2006/relationships/revisionLog" Target="revisionLog1991.xml"/><Relationship Id="rId1996" Type="http://schemas.openxmlformats.org/officeDocument/2006/relationships/revisionLog" Target="revisionLog1996.xml"/><Relationship Id="rId1970" Type="http://schemas.openxmlformats.org/officeDocument/2006/relationships/revisionLog" Target="revisionLog1970.xml"/><Relationship Id="rId2018" Type="http://schemas.openxmlformats.org/officeDocument/2006/relationships/revisionLog" Target="revisionLog2018.xml"/><Relationship Id="rId1975" Type="http://schemas.openxmlformats.org/officeDocument/2006/relationships/revisionLog" Target="revisionLog1975.xml"/><Relationship Id="rId1898" Type="http://schemas.openxmlformats.org/officeDocument/2006/relationships/revisionLog" Target="revisionLog1898.xml"/><Relationship Id="rId2013" Type="http://schemas.openxmlformats.org/officeDocument/2006/relationships/revisionLog" Target="revisionLog2013.xml"/><Relationship Id="rId1907" Type="http://schemas.openxmlformats.org/officeDocument/2006/relationships/revisionLog" Target="revisionLog1907.xml"/><Relationship Id="rId1893" Type="http://schemas.openxmlformats.org/officeDocument/2006/relationships/revisionLog" Target="revisionLog1893.xml"/><Relationship Id="rId1928" Type="http://schemas.openxmlformats.org/officeDocument/2006/relationships/revisionLog" Target="revisionLog1928.xml"/><Relationship Id="rId1949" Type="http://schemas.openxmlformats.org/officeDocument/2006/relationships/revisionLog" Target="revisionLog1949.xml"/><Relationship Id="rId1944" Type="http://schemas.openxmlformats.org/officeDocument/2006/relationships/revisionLog" Target="revisionLog1944.xml"/><Relationship Id="rId1923" Type="http://schemas.openxmlformats.org/officeDocument/2006/relationships/revisionLog" Target="revisionLog1923.xml"/><Relationship Id="rId1902" Type="http://schemas.openxmlformats.org/officeDocument/2006/relationships/revisionLog" Target="revisionLog1902.xml"/><Relationship Id="rId1965" Type="http://schemas.openxmlformats.org/officeDocument/2006/relationships/revisionLog" Target="revisionLog1965.xml"/><Relationship Id="rId1986" Type="http://schemas.openxmlformats.org/officeDocument/2006/relationships/revisionLog" Target="revisionLog1986.xml"/><Relationship Id="rId1981" Type="http://schemas.openxmlformats.org/officeDocument/2006/relationships/revisionLog" Target="revisionLog1981.xml"/><Relationship Id="rId1960" Type="http://schemas.openxmlformats.org/officeDocument/2006/relationships/revisionLog" Target="revisionLog1960.xml"/><Relationship Id="rId2008" Type="http://schemas.openxmlformats.org/officeDocument/2006/relationships/revisionLog" Target="revisionLog2008.xml"/><Relationship Id="rId1888" Type="http://schemas.openxmlformats.org/officeDocument/2006/relationships/revisionLog" Target="revisionLog1888.xml"/><Relationship Id="rId2003" Type="http://schemas.openxmlformats.org/officeDocument/2006/relationships/revisionLog" Target="revisionLog2003.xml"/><Relationship Id="rId1918" Type="http://schemas.openxmlformats.org/officeDocument/2006/relationships/revisionLog" Target="revisionLog1918.xml"/><Relationship Id="rId1939" Type="http://schemas.openxmlformats.org/officeDocument/2006/relationships/revisionLog" Target="revisionLog1939.xml"/><Relationship Id="rId1913" Type="http://schemas.openxmlformats.org/officeDocument/2006/relationships/revisionLog" Target="revisionLog1913.xml"/><Relationship Id="rId1934" Type="http://schemas.openxmlformats.org/officeDocument/2006/relationships/revisionLog" Target="revisionLog1934.xml"/><Relationship Id="rId1992" Type="http://schemas.openxmlformats.org/officeDocument/2006/relationships/revisionLog" Target="revisionLog1992.xml"/><Relationship Id="rId1976" Type="http://schemas.openxmlformats.org/officeDocument/2006/relationships/revisionLog" Target="revisionLog1976.xml"/><Relationship Id="rId1997" Type="http://schemas.openxmlformats.org/officeDocument/2006/relationships/revisionLog" Target="revisionLog1997.xml"/><Relationship Id="rId1971" Type="http://schemas.openxmlformats.org/officeDocument/2006/relationships/revisionLog" Target="revisionLog1971.xml"/><Relationship Id="rId1955" Type="http://schemas.openxmlformats.org/officeDocument/2006/relationships/revisionLog" Target="revisionLog1955.xml"/><Relationship Id="rId1950" Type="http://schemas.openxmlformats.org/officeDocument/2006/relationships/revisionLog" Target="revisionLog1950.xml"/><Relationship Id="rId2014" Type="http://schemas.openxmlformats.org/officeDocument/2006/relationships/revisionLog" Target="revisionLog2014.xml"/><Relationship Id="rId2019" Type="http://schemas.openxmlformats.org/officeDocument/2006/relationships/revisionLog" Target="revisionLog20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3F52143-9FC7-4DA7-878A-8D1BEFFCE11A}" diskRevisions="1" revisionId="12907" version="3" protected="1">
  <header guid="{DA895262-0D9C-49BE-A697-051EAA135AA4}" dateTime="2020-12-07T11:47:02" maxSheetId="4" userName="Natalija Vdobčenko" r:id="rId1884" minRId="12471" maxRId="12488">
    <sheetIdMap count="3">
      <sheetId val="1"/>
      <sheetId val="2"/>
      <sheetId val="3"/>
    </sheetIdMap>
  </header>
  <header guid="{8AC8667B-4300-4534-B35A-CD968F38CBF1}" dateTime="2020-12-08T11:21:33" maxSheetId="4" userName="Natalija Vdobčenko" r:id="rId1885">
    <sheetIdMap count="3">
      <sheetId val="1"/>
      <sheetId val="2"/>
      <sheetId val="3"/>
    </sheetIdMap>
  </header>
  <header guid="{7625BA55-4009-4024-887D-562178695449}" dateTime="2020-12-08T11:23:43" maxSheetId="4" userName="Natalija Vdobčenko" r:id="rId1886" minRId="12489" maxRId="12492">
    <sheetIdMap count="3">
      <sheetId val="1"/>
      <sheetId val="2"/>
      <sheetId val="3"/>
    </sheetIdMap>
  </header>
  <header guid="{A84AFC28-46F3-4982-8318-110ACFA5A161}" dateTime="2020-12-08T11:32:26" maxSheetId="4" userName="Natalija Vdobčenko" r:id="rId1887" minRId="12493" maxRId="12494">
    <sheetIdMap count="3">
      <sheetId val="1"/>
      <sheetId val="2"/>
      <sheetId val="3"/>
    </sheetIdMap>
  </header>
  <header guid="{EB538707-0DE6-46A6-843E-C89AEFCC6666}" dateTime="2020-12-08T13:02:51" maxSheetId="4" userName="Natalija Vdobčenko" r:id="rId1888" minRId="12495" maxRId="12499">
    <sheetIdMap count="3">
      <sheetId val="1"/>
      <sheetId val="2"/>
      <sheetId val="3"/>
    </sheetIdMap>
  </header>
  <header guid="{6A716EC0-DFA0-41A0-89FF-06BE2DBAC907}" dateTime="2020-12-08T13:11:41" maxSheetId="4" userName="Natalija Vdobčenko" r:id="rId1889">
    <sheetIdMap count="3">
      <sheetId val="1"/>
      <sheetId val="2"/>
      <sheetId val="3"/>
    </sheetIdMap>
  </header>
  <header guid="{9AD8E79E-2B82-4ABF-9FF0-F03CA5CD5882}" dateTime="2020-12-08T15:03:43" maxSheetId="4" userName="Natalija Vdobčenko" r:id="rId1890" minRId="12500" maxRId="12501">
    <sheetIdMap count="3">
      <sheetId val="1"/>
      <sheetId val="2"/>
      <sheetId val="3"/>
    </sheetIdMap>
  </header>
  <header guid="{69D75970-A737-4B2F-9A99-D0C19E9AC264}" dateTime="2020-12-08T15:05:45" maxSheetId="4" userName="Natalija Vdobčenko" r:id="rId1891" minRId="12502" maxRId="12506">
    <sheetIdMap count="3">
      <sheetId val="1"/>
      <sheetId val="2"/>
      <sheetId val="3"/>
    </sheetIdMap>
  </header>
  <header guid="{56536038-7296-4193-93BB-AC01F3E96CE8}" dateTime="2020-12-08T15:07:32" maxSheetId="4" userName="Natalija Vdobčenko" r:id="rId1892" minRId="12507" maxRId="12512">
    <sheetIdMap count="3">
      <sheetId val="1"/>
      <sheetId val="2"/>
      <sheetId val="3"/>
    </sheetIdMap>
  </header>
  <header guid="{320E723A-3378-43AB-BFB4-81863294395E}" dateTime="2020-12-08T15:35:48" maxSheetId="4" userName="Natalija Vdobčenko" r:id="rId1893" minRId="12513">
    <sheetIdMap count="3">
      <sheetId val="1"/>
      <sheetId val="2"/>
      <sheetId val="3"/>
    </sheetIdMap>
  </header>
  <header guid="{935F4456-FC3E-4620-8DC8-FB572FD796F5}" dateTime="2020-12-08T15:36:13" maxSheetId="4" userName="Natalija Vdobčenko" r:id="rId1894" minRId="12514">
    <sheetIdMap count="3">
      <sheetId val="1"/>
      <sheetId val="2"/>
      <sheetId val="3"/>
    </sheetIdMap>
  </header>
  <header guid="{CD7D8F97-1051-475E-AA25-827843EEE8E5}" dateTime="2020-12-09T09:54:05" maxSheetId="4" userName="Natalija Vdobčenko" r:id="rId1895">
    <sheetIdMap count="3">
      <sheetId val="1"/>
      <sheetId val="2"/>
      <sheetId val="3"/>
    </sheetIdMap>
  </header>
  <header guid="{39DB63E6-208F-481A-8E52-8E1318C21D38}" dateTime="2020-12-09T09:54:30" maxSheetId="4" userName="Natalija Vdobčenko" r:id="rId1896" minRId="12515" maxRId="12516">
    <sheetIdMap count="3">
      <sheetId val="1"/>
      <sheetId val="2"/>
      <sheetId val="3"/>
    </sheetIdMap>
  </header>
  <header guid="{AD3DAED5-2885-493E-B3E6-51A352B922C7}" dateTime="2020-12-09T11:06:16" maxSheetId="4" userName="Natalija Vdobčenko" r:id="rId1897">
    <sheetIdMap count="3">
      <sheetId val="1"/>
      <sheetId val="2"/>
      <sheetId val="3"/>
    </sheetIdMap>
  </header>
  <header guid="{268773FA-766B-42C2-A6B3-64751D78B897}" dateTime="2020-12-09T13:19:09" maxSheetId="4" userName="Natalija Vdobčenko" r:id="rId1898" minRId="12517" maxRId="12518">
    <sheetIdMap count="3">
      <sheetId val="1"/>
      <sheetId val="2"/>
      <sheetId val="3"/>
    </sheetIdMap>
  </header>
  <header guid="{BEB348F5-8158-4927-A938-1F3E79AF0819}" dateTime="2020-12-09T13:19:38" maxSheetId="4" userName="Natalija Vdobčenko" r:id="rId1899" minRId="12519" maxRId="12520">
    <sheetIdMap count="3">
      <sheetId val="1"/>
      <sheetId val="2"/>
      <sheetId val="3"/>
    </sheetIdMap>
  </header>
  <header guid="{9B94E07D-4755-4A26-8DD8-7E81CFD57456}" dateTime="2020-12-09T13:20:24" maxSheetId="4" userName="Natalija Vdobčenko" r:id="rId1900" minRId="12521" maxRId="12523">
    <sheetIdMap count="3">
      <sheetId val="1"/>
      <sheetId val="2"/>
      <sheetId val="3"/>
    </sheetIdMap>
  </header>
  <header guid="{54782C93-C04B-4AC5-A7D9-A9840299847D}" dateTime="2020-12-09T13:21:38" maxSheetId="4" userName="Natalija Vdobčenko" r:id="rId1901" minRId="12524" maxRId="12525">
    <sheetIdMap count="3">
      <sheetId val="1"/>
      <sheetId val="2"/>
      <sheetId val="3"/>
    </sheetIdMap>
  </header>
  <header guid="{4CAF900C-BB86-4F00-9886-04F09396CCA1}" dateTime="2020-12-09T13:22:20" maxSheetId="4" userName="Natalija Vdobčenko" r:id="rId1902" minRId="12526" maxRId="12527">
    <sheetIdMap count="3">
      <sheetId val="1"/>
      <sheetId val="2"/>
      <sheetId val="3"/>
    </sheetIdMap>
  </header>
  <header guid="{D27EACF2-C8DB-46F5-A5B7-D8173A4B7671}" dateTime="2020-12-09T13:22:59" maxSheetId="4" userName="Natalija Vdobčenko" r:id="rId1903" minRId="12528" maxRId="12529">
    <sheetIdMap count="3">
      <sheetId val="1"/>
      <sheetId val="2"/>
      <sheetId val="3"/>
    </sheetIdMap>
  </header>
  <header guid="{665E7392-6FAB-45CA-9000-3F4171181946}" dateTime="2020-12-09T13:24:08" maxSheetId="4" userName="Natalija Vdobčenko" r:id="rId1904" minRId="12530" maxRId="12533">
    <sheetIdMap count="3">
      <sheetId val="1"/>
      <sheetId val="2"/>
      <sheetId val="3"/>
    </sheetIdMap>
  </header>
  <header guid="{7023B12B-954B-4AAA-822E-8377B4846602}" dateTime="2020-12-09T13:25:13" maxSheetId="4" userName="Natalija Vdobčenko" r:id="rId1905" minRId="12534" maxRId="12535">
    <sheetIdMap count="3">
      <sheetId val="1"/>
      <sheetId val="2"/>
      <sheetId val="3"/>
    </sheetIdMap>
  </header>
  <header guid="{402919C7-5774-4883-A199-BA1E2352A369}" dateTime="2020-12-09T13:28:09" maxSheetId="4" userName="Natalija Vdobčenko" r:id="rId1906" minRId="12536" maxRId="12559">
    <sheetIdMap count="3">
      <sheetId val="1"/>
      <sheetId val="2"/>
      <sheetId val="3"/>
    </sheetIdMap>
  </header>
  <header guid="{235099E9-079A-4399-B3A2-C9D5C4497703}" dateTime="2020-12-09T13:29:42" maxSheetId="4" userName="Natalija Vdobčenko" r:id="rId1907" minRId="12560" maxRId="12568">
    <sheetIdMap count="3">
      <sheetId val="1"/>
      <sheetId val="2"/>
      <sheetId val="3"/>
    </sheetIdMap>
  </header>
  <header guid="{19B57FDF-A1AC-4AF5-8707-3EDA1CF7E851}" dateTime="2020-12-09T13:32:13" maxSheetId="4" userName="Natalija Vdobčenko" r:id="rId1908" minRId="12569" maxRId="12587">
    <sheetIdMap count="3">
      <sheetId val="1"/>
      <sheetId val="2"/>
      <sheetId val="3"/>
    </sheetIdMap>
  </header>
  <header guid="{FB380E4E-3DCB-4BF6-9191-CD4DD35DBEF3}" dateTime="2020-12-09T13:34:02" maxSheetId="4" userName="Natalija Vdobčenko" r:id="rId1909" minRId="12588" maxRId="12596">
    <sheetIdMap count="3">
      <sheetId val="1"/>
      <sheetId val="2"/>
      <sheetId val="3"/>
    </sheetIdMap>
  </header>
  <header guid="{80465AC6-DFF6-47A7-BC26-53EDD9805467}" dateTime="2020-12-09T13:35:40" maxSheetId="4" userName="Natalija Vdobčenko" r:id="rId1910" minRId="12597">
    <sheetIdMap count="3">
      <sheetId val="1"/>
      <sheetId val="2"/>
      <sheetId val="3"/>
    </sheetIdMap>
  </header>
  <header guid="{EDF92D5D-82F4-478B-B346-AE07105FEAF7}" dateTime="2020-12-09T13:48:28" maxSheetId="4" userName="Natalija Vdobčenko" r:id="rId1911" minRId="12598" maxRId="12600">
    <sheetIdMap count="3">
      <sheetId val="1"/>
      <sheetId val="2"/>
      <sheetId val="3"/>
    </sheetIdMap>
  </header>
  <header guid="{5FAB1A3D-0261-4606-88BE-DF3A87268308}" dateTime="2020-12-09T14:10:58" maxSheetId="4" userName="Natalija Vdobčenko" r:id="rId1912">
    <sheetIdMap count="3">
      <sheetId val="1"/>
      <sheetId val="2"/>
      <sheetId val="3"/>
    </sheetIdMap>
  </header>
  <header guid="{44C2121F-84EC-4320-972C-F7A34B469DE2}" dateTime="2020-12-09T16:07:11" maxSheetId="4" userName="Natalija Vdobčenko" r:id="rId1913" minRId="12601" maxRId="12611">
    <sheetIdMap count="3">
      <sheetId val="1"/>
      <sheetId val="2"/>
      <sheetId val="3"/>
    </sheetIdMap>
  </header>
  <header guid="{1EF02026-6CC5-48B1-9AD9-3FB0DBD20FA7}" dateTime="2020-12-09T16:58:44" maxSheetId="4" userName="Natalija Vdobčenko" r:id="rId1914" minRId="12612" maxRId="12617">
    <sheetIdMap count="3">
      <sheetId val="1"/>
      <sheetId val="2"/>
      <sheetId val="3"/>
    </sheetIdMap>
  </header>
  <header guid="{A6C9A1B5-CB8A-40A1-9828-5C031C664D86}" dateTime="2020-12-09T16:59:47" maxSheetId="4" userName="Natalija Vdobčenko" r:id="rId1915" minRId="12618" maxRId="12622">
    <sheetIdMap count="3">
      <sheetId val="1"/>
      <sheetId val="2"/>
      <sheetId val="3"/>
    </sheetIdMap>
  </header>
  <header guid="{18E0C4FE-714D-4449-99B1-04069A2CF97C}" dateTime="2020-12-09T17:00:43" maxSheetId="4" userName="Natalija Vdobčenko" r:id="rId1916" minRId="12623" maxRId="12624">
    <sheetIdMap count="3">
      <sheetId val="1"/>
      <sheetId val="2"/>
      <sheetId val="3"/>
    </sheetIdMap>
  </header>
  <header guid="{1302B6A3-5596-4704-A2F0-34BE9E13B5E2}" dateTime="2020-12-09T17:06:18" maxSheetId="4" userName="Natalija Vdobčenko" r:id="rId1917" minRId="12625" maxRId="12626">
    <sheetIdMap count="3">
      <sheetId val="1"/>
      <sheetId val="2"/>
      <sheetId val="3"/>
    </sheetIdMap>
  </header>
  <header guid="{022CD94F-00ED-4348-A353-FBA0945890B6}" dateTime="2020-12-10T10:05:45" maxSheetId="4" userName="Natalija Vdobčenko" r:id="rId1918">
    <sheetIdMap count="3">
      <sheetId val="1"/>
      <sheetId val="2"/>
      <sheetId val="3"/>
    </sheetIdMap>
  </header>
  <header guid="{931A4D58-FD02-46EC-9F47-3FE3C84B3EBD}" dateTime="2020-12-10T10:12:14" maxSheetId="4" userName="Natalija Vdobčenko" r:id="rId1919" minRId="12627" maxRId="12628">
    <sheetIdMap count="3">
      <sheetId val="1"/>
      <sheetId val="2"/>
      <sheetId val="3"/>
    </sheetIdMap>
  </header>
  <header guid="{81E2DB56-3772-43E6-BC8C-FFDD9B4F7733}" dateTime="2020-12-10T10:12:47" maxSheetId="4" userName="Natalija Vdobčenko" r:id="rId1920" minRId="12629" maxRId="12630">
    <sheetIdMap count="3">
      <sheetId val="1"/>
      <sheetId val="2"/>
      <sheetId val="3"/>
    </sheetIdMap>
  </header>
  <header guid="{1A745D46-D29D-431E-A957-BB3C356EC7E7}" dateTime="2020-12-10T10:18:25" maxSheetId="4" userName="Natalija Vdobčenko" r:id="rId1921" minRId="12631" maxRId="12632">
    <sheetIdMap count="3">
      <sheetId val="1"/>
      <sheetId val="2"/>
      <sheetId val="3"/>
    </sheetIdMap>
  </header>
  <header guid="{759885FC-1AD2-4663-946A-673200C5468E}" dateTime="2020-12-10T10:44:07" maxSheetId="4" userName="Natalija Vdobčenko" r:id="rId1922">
    <sheetIdMap count="3">
      <sheetId val="1"/>
      <sheetId val="2"/>
      <sheetId val="3"/>
    </sheetIdMap>
  </header>
  <header guid="{87DBD294-1732-435F-92AA-9B2848EFB531}" dateTime="2020-12-10T11:11:00" maxSheetId="4" userName="Natalija Vdobčenko" r:id="rId1923" minRId="12633" maxRId="12634">
    <sheetIdMap count="3">
      <sheetId val="1"/>
      <sheetId val="2"/>
      <sheetId val="3"/>
    </sheetIdMap>
  </header>
  <header guid="{4DEE84BA-35AC-4685-A343-404C49EA6BC8}" dateTime="2020-12-10T11:12:11" maxSheetId="4" userName="Natalija Vdobčenko" r:id="rId1924" minRId="12635" maxRId="12636">
    <sheetIdMap count="3">
      <sheetId val="1"/>
      <sheetId val="2"/>
      <sheetId val="3"/>
    </sheetIdMap>
  </header>
  <header guid="{96F000A9-DF44-4F0F-ADC1-C3D67E80FC59}" dateTime="2020-12-10T11:16:19" maxSheetId="4" userName="Natalija Vdobčenko" r:id="rId1925" minRId="12637" maxRId="12648">
    <sheetIdMap count="3">
      <sheetId val="1"/>
      <sheetId val="2"/>
      <sheetId val="3"/>
    </sheetIdMap>
  </header>
  <header guid="{709ADB74-296F-47A8-81E2-EC83231557DC}" dateTime="2020-12-10T11:19:04" maxSheetId="4" userName="Natalija Vdobčenko" r:id="rId1926" minRId="12649" maxRId="12654">
    <sheetIdMap count="3">
      <sheetId val="1"/>
      <sheetId val="2"/>
      <sheetId val="3"/>
    </sheetIdMap>
  </header>
  <header guid="{BFC3F22C-77C6-4617-BFBD-8E2D886EEB89}" dateTime="2020-12-10T11:42:45" maxSheetId="4" userName="Natalija Vdobčenko" r:id="rId1927" minRId="12655" maxRId="12664">
    <sheetIdMap count="3">
      <sheetId val="1"/>
      <sheetId val="2"/>
      <sheetId val="3"/>
    </sheetIdMap>
  </header>
  <header guid="{CAC02FDC-3A74-42D4-9257-F1C57E1ED800}" dateTime="2020-12-10T11:43:32" maxSheetId="4" userName="Natalija Vdobčenko" r:id="rId1928" minRId="12665" maxRId="12666">
    <sheetIdMap count="3">
      <sheetId val="1"/>
      <sheetId val="2"/>
      <sheetId val="3"/>
    </sheetIdMap>
  </header>
  <header guid="{D281E36F-8D46-4D92-9FD0-5CAFA780FB0F}" dateTime="2020-12-10T11:46:25" maxSheetId="4" userName="Natalija Vdobčenko" r:id="rId1929" minRId="12667">
    <sheetIdMap count="3">
      <sheetId val="1"/>
      <sheetId val="2"/>
      <sheetId val="3"/>
    </sheetIdMap>
  </header>
  <header guid="{B27FB330-F571-4DBD-8FFE-34E81E5CFB25}" dateTime="2020-12-10T13:27:43" maxSheetId="4" userName="Natalija Vdobčenko" r:id="rId1930" minRId="12668" maxRId="12670">
    <sheetIdMap count="3">
      <sheetId val="1"/>
      <sheetId val="2"/>
      <sheetId val="3"/>
    </sheetIdMap>
  </header>
  <header guid="{E1A78482-F0A1-498A-9A7A-1BEC21B48ED2}" dateTime="2020-12-10T13:28:05" maxSheetId="4" userName="Natalija Vdobčenko" r:id="rId1931" minRId="12671">
    <sheetIdMap count="3">
      <sheetId val="1"/>
      <sheetId val="2"/>
      <sheetId val="3"/>
    </sheetIdMap>
  </header>
  <header guid="{33FC0BBB-40F1-4E2C-9789-9FD1FD83FD7A}" dateTime="2020-12-10T13:31:53" maxSheetId="4" userName="Natalija Vdobčenko" r:id="rId1932" minRId="12672" maxRId="12673">
    <sheetIdMap count="3">
      <sheetId val="1"/>
      <sheetId val="2"/>
      <sheetId val="3"/>
    </sheetIdMap>
  </header>
  <header guid="{406A6E3F-0202-48D3-AEB5-866A14579A00}" dateTime="2020-12-10T14:23:57" maxSheetId="4" userName="Natalija Vdobčenko" r:id="rId1933" minRId="12674" maxRId="12678">
    <sheetIdMap count="3">
      <sheetId val="1"/>
      <sheetId val="2"/>
      <sheetId val="3"/>
    </sheetIdMap>
  </header>
  <header guid="{B440F23D-0F8C-4041-AF76-F18D739ADAB9}" dateTime="2020-12-10T14:24:36" maxSheetId="4" userName="Natalija Vdobčenko" r:id="rId1934" minRId="12679">
    <sheetIdMap count="3">
      <sheetId val="1"/>
      <sheetId val="2"/>
      <sheetId val="3"/>
    </sheetIdMap>
  </header>
  <header guid="{D3355613-8344-4018-A2E6-DDA04C8B6CCB}" dateTime="2020-12-10T14:28:14" maxSheetId="4" userName="Natalija Vdobčenko" r:id="rId1935" minRId="12680" maxRId="12681">
    <sheetIdMap count="3">
      <sheetId val="1"/>
      <sheetId val="2"/>
      <sheetId val="3"/>
    </sheetIdMap>
  </header>
  <header guid="{4A0771F8-17FE-445A-B7A4-475787A928A1}" dateTime="2020-12-10T14:47:23" maxSheetId="4" userName="Natalija Vdobčenko" r:id="rId1936">
    <sheetIdMap count="3">
      <sheetId val="1"/>
      <sheetId val="2"/>
      <sheetId val="3"/>
    </sheetIdMap>
  </header>
  <header guid="{982F872B-30F2-4764-9A95-1732AA6E55C0}" dateTime="2020-12-10T15:01:09" maxSheetId="4" userName="Natalija Vdobčenko" r:id="rId1937" minRId="12682" maxRId="12683">
    <sheetIdMap count="3">
      <sheetId val="1"/>
      <sheetId val="2"/>
      <sheetId val="3"/>
    </sheetIdMap>
  </header>
  <header guid="{989E9E6C-A9FB-4BDD-AB03-287D41036449}" dateTime="2020-12-11T10:04:35" maxSheetId="4" userName="Natalija Vdobčenko" r:id="rId1938" minRId="12684" maxRId="12687">
    <sheetIdMap count="3">
      <sheetId val="1"/>
      <sheetId val="2"/>
      <sheetId val="3"/>
    </sheetIdMap>
  </header>
  <header guid="{6C683C26-3429-4C4B-A764-DBBE810A18FF}" dateTime="2020-12-11T10:05:08" maxSheetId="4" userName="Natalija Vdobčenko" r:id="rId1939" minRId="12688">
    <sheetIdMap count="3">
      <sheetId val="1"/>
      <sheetId val="2"/>
      <sheetId val="3"/>
    </sheetIdMap>
  </header>
  <header guid="{9357A6B3-C30B-4280-A50C-E10938C9D492}" dateTime="2020-12-11T10:05:36" maxSheetId="4" userName="Natalija Vdobčenko" r:id="rId1940" minRId="12689">
    <sheetIdMap count="3">
      <sheetId val="1"/>
      <sheetId val="2"/>
      <sheetId val="3"/>
    </sheetIdMap>
  </header>
  <header guid="{A4014C66-2860-4AE2-8B0A-24B185E87C68}" dateTime="2020-12-11T10:06:53" maxSheetId="4" userName="Natalija Vdobčenko" r:id="rId1941" minRId="12690">
    <sheetIdMap count="3">
      <sheetId val="1"/>
      <sheetId val="2"/>
      <sheetId val="3"/>
    </sheetIdMap>
  </header>
  <header guid="{CB21EFBF-F549-43B4-A239-FBEE601D64B0}" dateTime="2020-12-11T10:07:26" maxSheetId="4" userName="Natalija Vdobčenko" r:id="rId1942" minRId="12691">
    <sheetIdMap count="3">
      <sheetId val="1"/>
      <sheetId val="2"/>
      <sheetId val="3"/>
    </sheetIdMap>
  </header>
  <header guid="{68B13B4C-1057-4DC2-82F2-7D3E567B6303}" dateTime="2020-12-11T10:10:12" maxSheetId="4" userName="Natalija Vdobčenko" r:id="rId1943" minRId="12692" maxRId="12695">
    <sheetIdMap count="3">
      <sheetId val="1"/>
      <sheetId val="2"/>
      <sheetId val="3"/>
    </sheetIdMap>
  </header>
  <header guid="{41E0CCF6-526E-4824-88AF-B1640E59D233}" dateTime="2020-12-11T10:10:59" maxSheetId="4" userName="Natalija Vdobčenko" r:id="rId1944" minRId="12696" maxRId="12698">
    <sheetIdMap count="3">
      <sheetId val="1"/>
      <sheetId val="2"/>
      <sheetId val="3"/>
    </sheetIdMap>
  </header>
  <header guid="{0E8F781D-8180-4E7E-83B5-9EAB959684F2}" dateTime="2020-12-11T10:29:25" maxSheetId="4" userName="Natalija Vdobčenko" r:id="rId1945" minRId="12699" maxRId="12700">
    <sheetIdMap count="3">
      <sheetId val="1"/>
      <sheetId val="2"/>
      <sheetId val="3"/>
    </sheetIdMap>
  </header>
  <header guid="{14567079-DB86-4144-B473-04EEE364011D}" dateTime="2020-12-11T13:27:29" maxSheetId="4" userName="Natalija Vdobčenko" r:id="rId1946">
    <sheetIdMap count="3">
      <sheetId val="1"/>
      <sheetId val="2"/>
      <sheetId val="3"/>
    </sheetIdMap>
  </header>
  <header guid="{FCD9D742-D0B2-4363-9BA3-304C6A5DB13F}" dateTime="2020-12-11T13:37:24" maxSheetId="4" userName="Natalija Vdobčenko" r:id="rId1947">
    <sheetIdMap count="3">
      <sheetId val="1"/>
      <sheetId val="2"/>
      <sheetId val="3"/>
    </sheetIdMap>
  </header>
  <header guid="{018BC154-CB8C-4E52-B52C-023C144A4F9B}" dateTime="2020-12-11T13:44:45" maxSheetId="4" userName="Natalija Vdobčenko" r:id="rId1948">
    <sheetIdMap count="3">
      <sheetId val="1"/>
      <sheetId val="2"/>
      <sheetId val="3"/>
    </sheetIdMap>
  </header>
  <header guid="{47C573B8-267C-4D1D-B6E7-E403E946E173}" dateTime="2020-12-11T13:56:30" maxSheetId="4" userName="Natalija Vdobčenko" r:id="rId1949">
    <sheetIdMap count="3">
      <sheetId val="1"/>
      <sheetId val="2"/>
      <sheetId val="3"/>
    </sheetIdMap>
  </header>
  <header guid="{9CA82DF8-A3E4-467F-97EF-09F943539BD7}" dateTime="2020-12-11T13:59:01" maxSheetId="4" userName="Natalija Vdobčenko" r:id="rId1950">
    <sheetIdMap count="3">
      <sheetId val="1"/>
      <sheetId val="2"/>
      <sheetId val="3"/>
    </sheetIdMap>
  </header>
  <header guid="{872C1494-E7DA-4BCE-A6D5-FBA78B390982}" dateTime="2020-12-11T15:02:02" maxSheetId="4" userName="Natalija Vdobčenko" r:id="rId1951" minRId="12701" maxRId="12710">
    <sheetIdMap count="3">
      <sheetId val="1"/>
      <sheetId val="2"/>
      <sheetId val="3"/>
    </sheetIdMap>
  </header>
  <header guid="{BBE23A86-3DA8-44B6-878D-65DF4FCC75A3}" dateTime="2020-12-14T08:16:34" maxSheetId="4" userName="Natalija Vdobčenko" r:id="rId1952" minRId="12711" maxRId="12712">
    <sheetIdMap count="3">
      <sheetId val="1"/>
      <sheetId val="2"/>
      <sheetId val="3"/>
    </sheetIdMap>
  </header>
  <header guid="{E31CFA82-8C95-4FD2-AD23-1ED96D29FD19}" dateTime="2020-12-14T13:44:10" maxSheetId="4" userName="Jolanta Kalniņa" r:id="rId1953" minRId="12713">
    <sheetIdMap count="3">
      <sheetId val="1"/>
      <sheetId val="2"/>
      <sheetId val="3"/>
    </sheetIdMap>
  </header>
  <header guid="{A6798AEC-132C-468E-964B-EFAAC4D5FE94}" dateTime="2020-12-14T15:15:40" maxSheetId="4" userName="Natalija Vdobčenko" r:id="rId1954" minRId="12715" maxRId="12716">
    <sheetIdMap count="3">
      <sheetId val="1"/>
      <sheetId val="2"/>
      <sheetId val="3"/>
    </sheetIdMap>
  </header>
  <header guid="{95627C89-D314-4583-8A2E-B2F52E59F117}" dateTime="2020-12-14T15:47:24" maxSheetId="4" userName="Natalija Vdobčenko" r:id="rId1955" minRId="12717" maxRId="12718">
    <sheetIdMap count="3">
      <sheetId val="1"/>
      <sheetId val="2"/>
      <sheetId val="3"/>
    </sheetIdMap>
  </header>
  <header guid="{F2BC9FB7-4511-445D-8573-B80531C6B9DD}" dateTime="2020-12-14T16:02:16" maxSheetId="4" userName="Natalija Vdobčenko" r:id="rId1956" minRId="12719" maxRId="12721">
    <sheetIdMap count="3">
      <sheetId val="1"/>
      <sheetId val="2"/>
      <sheetId val="3"/>
    </sheetIdMap>
  </header>
  <header guid="{C5EC7849-4024-4961-8E4F-A8E796F2EC09}" dateTime="2020-12-14T16:06:48" maxSheetId="4" userName="Natalija Vdobčenko" r:id="rId1957">
    <sheetIdMap count="3">
      <sheetId val="1"/>
      <sheetId val="2"/>
      <sheetId val="3"/>
    </sheetIdMap>
  </header>
  <header guid="{7CF15EC7-A827-49C8-8FDA-A24079E81022}" dateTime="2020-12-14T16:17:48" maxSheetId="4" userName="Natalija Vdobčenko" r:id="rId1958" minRId="12722">
    <sheetIdMap count="3">
      <sheetId val="1"/>
      <sheetId val="2"/>
      <sheetId val="3"/>
    </sheetIdMap>
  </header>
  <header guid="{62E16932-47CC-4822-B6E4-8EBDB4EDA449}" dateTime="2020-12-14T16:21:07" maxSheetId="4" userName="Natalija Vdobčenko" r:id="rId1959" minRId="12723">
    <sheetIdMap count="3">
      <sheetId val="1"/>
      <sheetId val="2"/>
      <sheetId val="3"/>
    </sheetIdMap>
  </header>
  <header guid="{6123504A-D97C-49FC-A556-8BF31115B12D}" dateTime="2020-12-15T11:10:15" maxSheetId="4" userName="Natalija Vdobčenko" r:id="rId1960" minRId="12724" maxRId="12730">
    <sheetIdMap count="3">
      <sheetId val="1"/>
      <sheetId val="2"/>
      <sheetId val="3"/>
    </sheetIdMap>
  </header>
  <header guid="{8E750852-AC0B-40C6-A89C-16491A844172}" dateTime="2020-12-15T11:14:48" maxSheetId="4" userName="Natalija Vdobčenko" r:id="rId1961" minRId="12731" maxRId="12747">
    <sheetIdMap count="3">
      <sheetId val="1"/>
      <sheetId val="2"/>
      <sheetId val="3"/>
    </sheetIdMap>
  </header>
  <header guid="{EB24B04F-D300-425F-97F9-0C217D798FC7}" dateTime="2020-12-15T11:17:25" maxSheetId="4" userName="Natalija Vdobčenko" r:id="rId1962" minRId="12748" maxRId="12749">
    <sheetIdMap count="3">
      <sheetId val="1"/>
      <sheetId val="2"/>
      <sheetId val="3"/>
    </sheetIdMap>
  </header>
  <header guid="{73CE1F0B-1284-4A5E-A4A9-9A47D0A281C1}" dateTime="2020-12-15T11:19:09" maxSheetId="4" userName="Natalija Vdobčenko" r:id="rId1963" minRId="12750" maxRId="12751">
    <sheetIdMap count="3">
      <sheetId val="1"/>
      <sheetId val="2"/>
      <sheetId val="3"/>
    </sheetIdMap>
  </header>
  <header guid="{D7DDCA22-4F55-4F29-9FC7-5391ED72ECBD}" dateTime="2020-12-15T11:53:07" maxSheetId="4" userName="Natalija Vdobčenko" r:id="rId1964" minRId="12752">
    <sheetIdMap count="3">
      <sheetId val="1"/>
      <sheetId val="2"/>
      <sheetId val="3"/>
    </sheetIdMap>
  </header>
  <header guid="{C50F6142-9264-44E0-BCEA-7FC434AA804D}" dateTime="2020-12-15T11:55:09" maxSheetId="4" userName="Natalija Vdobčenko" r:id="rId1965" minRId="12753" maxRId="12755">
    <sheetIdMap count="3">
      <sheetId val="1"/>
      <sheetId val="2"/>
      <sheetId val="3"/>
    </sheetIdMap>
  </header>
  <header guid="{3001A7C9-FE13-4BD3-BAA9-3D99C714E55D}" dateTime="2020-12-15T11:58:39" maxSheetId="4" userName="Natalija Vdobčenko" r:id="rId1966">
    <sheetIdMap count="3">
      <sheetId val="1"/>
      <sheetId val="2"/>
      <sheetId val="3"/>
    </sheetIdMap>
  </header>
  <header guid="{7384C317-D055-4F2D-A073-947089988B37}" dateTime="2020-12-15T12:55:20" maxSheetId="4" userName="Natalija Vdobčenko" r:id="rId1967">
    <sheetIdMap count="3">
      <sheetId val="1"/>
      <sheetId val="2"/>
      <sheetId val="3"/>
    </sheetIdMap>
  </header>
  <header guid="{1A8EB0FA-0F81-42E8-A9C1-AF37ACAA99F8}" dateTime="2020-12-15T13:33:09" maxSheetId="4" userName="Natalija Vdobčenko" r:id="rId1968">
    <sheetIdMap count="3">
      <sheetId val="1"/>
      <sheetId val="2"/>
      <sheetId val="3"/>
    </sheetIdMap>
  </header>
  <header guid="{4E8E9C53-3401-45BE-A071-C7559E3E6B66}" dateTime="2020-12-15T15:26:47" maxSheetId="4" userName="Jolanta Kalniņa" r:id="rId1969" minRId="12756" maxRId="12761">
    <sheetIdMap count="3">
      <sheetId val="1"/>
      <sheetId val="2"/>
      <sheetId val="3"/>
    </sheetIdMap>
  </header>
  <header guid="{43570494-4124-48C7-AABF-3BBC30AF1082}" dateTime="2020-12-15T15:42:07" maxSheetId="4" userName="Jolanta Kalniņa" r:id="rId1970" minRId="12763" maxRId="12780">
    <sheetIdMap count="3">
      <sheetId val="1"/>
      <sheetId val="2"/>
      <sheetId val="3"/>
    </sheetIdMap>
  </header>
  <header guid="{F923BD23-BEC9-4C0D-A4D5-E32556C47FE1}" dateTime="2020-12-15T16:00:51" maxSheetId="4" userName="Jolanta Kalniņa" r:id="rId1971" minRId="12781" maxRId="12800">
    <sheetIdMap count="3">
      <sheetId val="1"/>
      <sheetId val="2"/>
      <sheetId val="3"/>
    </sheetIdMap>
  </header>
  <header guid="{F03C15B5-6ECD-4965-BCE1-8FBAC30313C9}" dateTime="2020-12-15T16:04:15" maxSheetId="4" userName="Jolanta Kalniņa" r:id="rId1972" minRId="12801" maxRId="12802">
    <sheetIdMap count="3">
      <sheetId val="1"/>
      <sheetId val="2"/>
      <sheetId val="3"/>
    </sheetIdMap>
  </header>
  <header guid="{0EAAE837-1E01-48B9-B22F-5F949EB5C002}" dateTime="2020-12-16T09:54:34" maxSheetId="4" userName="Natalija Vdobčenko" r:id="rId1973" minRId="12804" maxRId="12806">
    <sheetIdMap count="3">
      <sheetId val="1"/>
      <sheetId val="2"/>
      <sheetId val="3"/>
    </sheetIdMap>
  </header>
  <header guid="{56C1E2D5-B6A3-4F01-8F62-000A82348A2D}" dateTime="2020-12-16T10:19:40" maxSheetId="4" userName="Natalija Vdobčenko" r:id="rId1974">
    <sheetIdMap count="3">
      <sheetId val="1"/>
      <sheetId val="2"/>
      <sheetId val="3"/>
    </sheetIdMap>
  </header>
  <header guid="{D0FE0497-4E01-4FAF-8046-2456E681757C}" dateTime="2020-12-16T10:34:29" maxSheetId="4" userName="Natalija Vdobčenko" r:id="rId1975" minRId="12807">
    <sheetIdMap count="3">
      <sheetId val="1"/>
      <sheetId val="2"/>
      <sheetId val="3"/>
    </sheetIdMap>
  </header>
  <header guid="{397C2059-2D82-4D8D-929F-3DD65A74794C}" dateTime="2020-12-16T10:36:07" maxSheetId="4" userName="Natalija Vdobčenko" r:id="rId1976" minRId="12808" maxRId="12811">
    <sheetIdMap count="3">
      <sheetId val="1"/>
      <sheetId val="2"/>
      <sheetId val="3"/>
    </sheetIdMap>
  </header>
  <header guid="{A130C17A-7213-4F6B-9F11-561D341480A8}" dateTime="2020-12-16T10:40:52" maxSheetId="4" userName="Natalija Vdobčenko" r:id="rId1977">
    <sheetIdMap count="3">
      <sheetId val="1"/>
      <sheetId val="2"/>
      <sheetId val="3"/>
    </sheetIdMap>
  </header>
  <header guid="{B0479396-B0C3-4778-9E60-FDBD5198084A}" dateTime="2020-12-16T13:12:31" maxSheetId="4" userName="Natalija Vdobčenko" r:id="rId1978" minRId="12812">
    <sheetIdMap count="3">
      <sheetId val="1"/>
      <sheetId val="2"/>
      <sheetId val="3"/>
    </sheetIdMap>
  </header>
  <header guid="{4E28897F-0DB1-4F17-878C-3C27C94125FE}" dateTime="2020-12-16T13:21:57" maxSheetId="4" userName="Natalija Vdobčenko" r:id="rId1979" minRId="12813">
    <sheetIdMap count="3">
      <sheetId val="1"/>
      <sheetId val="2"/>
      <sheetId val="3"/>
    </sheetIdMap>
  </header>
  <header guid="{ADBF4F01-623B-4B7D-8358-00DACD17E06D}" dateTime="2020-12-16T13:36:57" maxSheetId="4" userName="Natalija Vdobčenko" r:id="rId1980" minRId="12814" maxRId="12818">
    <sheetIdMap count="3">
      <sheetId val="1"/>
      <sheetId val="2"/>
      <sheetId val="3"/>
    </sheetIdMap>
  </header>
  <header guid="{3AE782D0-81DE-47B2-A964-8342A78163FF}" dateTime="2020-12-16T13:37:49" maxSheetId="4" userName="Natalija Vdobčenko" r:id="rId1981" minRId="12819">
    <sheetIdMap count="3">
      <sheetId val="1"/>
      <sheetId val="2"/>
      <sheetId val="3"/>
    </sheetIdMap>
  </header>
  <header guid="{DB6136C8-C0DC-4ED4-AD82-451D39024163}" dateTime="2020-12-16T13:38:23" maxSheetId="4" userName="Natalija Vdobčenko" r:id="rId1982" minRId="12820">
    <sheetIdMap count="3">
      <sheetId val="1"/>
      <sheetId val="2"/>
      <sheetId val="3"/>
    </sheetIdMap>
  </header>
  <header guid="{4A3359EA-3A5B-498B-8959-AD5551A538E1}" dateTime="2020-12-16T13:52:49" maxSheetId="4" userName="Natalija Vdobčenko" r:id="rId1983">
    <sheetIdMap count="3">
      <sheetId val="1"/>
      <sheetId val="2"/>
      <sheetId val="3"/>
    </sheetIdMap>
  </header>
  <header guid="{F1011194-0F1B-412D-8A5E-ACD2CB0B3393}" dateTime="2020-12-16T14:17:29" maxSheetId="4" userName="Natalija Vdobčenko" r:id="rId1984" minRId="12821" maxRId="12822">
    <sheetIdMap count="3">
      <sheetId val="1"/>
      <sheetId val="2"/>
      <sheetId val="3"/>
    </sheetIdMap>
  </header>
  <header guid="{ACD8A08A-9FC0-47C4-9FC8-A559DF026582}" dateTime="2020-12-16T14:30:43" maxSheetId="4" userName="Natalija Vdobčenko" r:id="rId1985">
    <sheetIdMap count="3">
      <sheetId val="1"/>
      <sheetId val="2"/>
      <sheetId val="3"/>
    </sheetIdMap>
  </header>
  <header guid="{752FC110-837C-4F6C-87EC-CB8B3AC01D28}" dateTime="2020-12-16T14:44:36" maxSheetId="4" userName="Natalija Vdobčenko" r:id="rId1986">
    <sheetIdMap count="3">
      <sheetId val="1"/>
      <sheetId val="2"/>
      <sheetId val="3"/>
    </sheetIdMap>
  </header>
  <header guid="{0F416D99-B8E6-4229-8472-6D198A18B627}" dateTime="2020-12-16T16:15:05" maxSheetId="4" userName="Jolanta Kalniņa" r:id="rId1987" minRId="12823">
    <sheetIdMap count="3">
      <sheetId val="1"/>
      <sheetId val="2"/>
      <sheetId val="3"/>
    </sheetIdMap>
  </header>
  <header guid="{E361A569-E7CE-4DF0-A152-E21C707B0A56}" dateTime="2020-12-17T10:15:27" maxSheetId="4" userName="Natalija Vdobčenko" r:id="rId1988" minRId="12825" maxRId="12826">
    <sheetIdMap count="3">
      <sheetId val="1"/>
      <sheetId val="2"/>
      <sheetId val="3"/>
    </sheetIdMap>
  </header>
  <header guid="{EE5F90C0-27CF-4841-8A65-5599A93DEEC8}" dateTime="2020-12-22T10:34:13" maxSheetId="4" userName="Natalija Vdobčenko" r:id="rId1989" minRId="12827" maxRId="12828">
    <sheetIdMap count="3">
      <sheetId val="1"/>
      <sheetId val="2"/>
      <sheetId val="3"/>
    </sheetIdMap>
  </header>
  <header guid="{B0F465CF-8487-4F81-8AEB-D203CA28EC41}" dateTime="2020-12-22T11:27:54" maxSheetId="4" userName="Natalija Vdobčenko" r:id="rId1990" minRId="12829" maxRId="12830">
    <sheetIdMap count="3">
      <sheetId val="1"/>
      <sheetId val="2"/>
      <sheetId val="3"/>
    </sheetIdMap>
  </header>
  <header guid="{89C49CE7-5527-4B8A-9683-F68F243AD2D4}" dateTime="2020-12-22T11:32:19" maxSheetId="4" userName="Natalija Vdobčenko" r:id="rId1991" minRId="12831" maxRId="12834">
    <sheetIdMap count="3">
      <sheetId val="1"/>
      <sheetId val="2"/>
      <sheetId val="3"/>
    </sheetIdMap>
  </header>
  <header guid="{D3A23B24-C923-47BE-A00B-3CD17CF8DB59}" dateTime="2020-12-22T11:42:06" maxSheetId="4" userName="Natalija Vdobčenko" r:id="rId1992" minRId="12835" maxRId="12836">
    <sheetIdMap count="3">
      <sheetId val="1"/>
      <sheetId val="2"/>
      <sheetId val="3"/>
    </sheetIdMap>
  </header>
  <header guid="{3CB5EBA9-DCE6-4B49-8DE3-87442FB319F5}" dateTime="2020-12-22T11:46:40" maxSheetId="4" userName="Natalija Vdobčenko" r:id="rId1993">
    <sheetIdMap count="3">
      <sheetId val="1"/>
      <sheetId val="2"/>
      <sheetId val="3"/>
    </sheetIdMap>
  </header>
  <header guid="{62BBD5C5-31BD-4381-9002-DA5BB883BE35}" dateTime="2020-12-22T11:56:27" maxSheetId="4" userName="Natalija Vdobčenko" r:id="rId1994" minRId="12837" maxRId="12840">
    <sheetIdMap count="3">
      <sheetId val="1"/>
      <sheetId val="2"/>
      <sheetId val="3"/>
    </sheetIdMap>
  </header>
  <header guid="{5A3FC850-8D20-4726-8422-48AB9E10F2BD}" dateTime="2020-12-22T11:59:41" maxSheetId="4" userName="Natalija Vdobčenko" r:id="rId1995" minRId="12841" maxRId="12842">
    <sheetIdMap count="3">
      <sheetId val="1"/>
      <sheetId val="2"/>
      <sheetId val="3"/>
    </sheetIdMap>
  </header>
  <header guid="{23CEFC82-A14C-424A-917B-98C430D29F38}" dateTime="2020-12-22T13:05:58" maxSheetId="4" userName="Natalija Vdobčenko" r:id="rId1996" minRId="12843" maxRId="12844">
    <sheetIdMap count="3">
      <sheetId val="1"/>
      <sheetId val="2"/>
      <sheetId val="3"/>
    </sheetIdMap>
  </header>
  <header guid="{DBAA2C95-D108-4366-86DF-26328F8DF170}" dateTime="2020-12-22T13:07:29" maxSheetId="4" userName="Natalija Vdobčenko" r:id="rId1997" minRId="12845" maxRId="12846">
    <sheetIdMap count="3">
      <sheetId val="1"/>
      <sheetId val="2"/>
      <sheetId val="3"/>
    </sheetIdMap>
  </header>
  <header guid="{CFF9653D-6B59-493E-A4A6-0C10383A00B9}" dateTime="2020-12-22T13:08:36" maxSheetId="4" userName="Natalija Vdobčenko" r:id="rId1998" minRId="12847" maxRId="12848">
    <sheetIdMap count="3">
      <sheetId val="1"/>
      <sheetId val="2"/>
      <sheetId val="3"/>
    </sheetIdMap>
  </header>
  <header guid="{FE20B3EE-AC26-4254-B46E-ADFAAFC90130}" dateTime="2020-12-22T13:25:59" maxSheetId="4" userName="Natalija Vdobčenko" r:id="rId1999">
    <sheetIdMap count="3">
      <sheetId val="1"/>
      <sheetId val="2"/>
      <sheetId val="3"/>
    </sheetIdMap>
  </header>
  <header guid="{777035D7-6F9F-4FD4-8757-2AE9430E3D6F}" dateTime="2020-12-28T15:14:41" maxSheetId="4" userName="Natalija Vdobčenko" r:id="rId2000">
    <sheetIdMap count="3">
      <sheetId val="1"/>
      <sheetId val="2"/>
      <sheetId val="3"/>
    </sheetIdMap>
  </header>
  <header guid="{F3AB2C88-A450-44D3-82F9-67EFEB793D3F}" dateTime="2020-12-28T15:16:19" maxSheetId="4" userName="Natalija Vdobčenko" r:id="rId2001">
    <sheetIdMap count="3">
      <sheetId val="1"/>
      <sheetId val="2"/>
      <sheetId val="3"/>
    </sheetIdMap>
  </header>
  <header guid="{D560352A-36BB-4A88-8233-CCB265A90D97}" dateTime="2020-12-30T10:56:57" maxSheetId="4" userName="Jolanta Kalniņa" r:id="rId2002" minRId="12849" maxRId="12854">
    <sheetIdMap count="3">
      <sheetId val="1"/>
      <sheetId val="2"/>
      <sheetId val="3"/>
    </sheetIdMap>
  </header>
  <header guid="{A4F53CEF-5884-47CB-A436-F49DCDFE89E7}" dateTime="2021-01-04T09:35:56" maxSheetId="4" userName="Natalija Vdobčenko" r:id="rId2003" minRId="12856" maxRId="12861">
    <sheetIdMap count="3">
      <sheetId val="1"/>
      <sheetId val="2"/>
      <sheetId val="3"/>
    </sheetIdMap>
  </header>
  <header guid="{9B6C36DB-DD55-47E2-9C18-3D463D81B477}" dateTime="2021-01-04T09:37:13" maxSheetId="4" userName="Natalija Vdobčenko" r:id="rId2004" minRId="12862">
    <sheetIdMap count="3">
      <sheetId val="1"/>
      <sheetId val="2"/>
      <sheetId val="3"/>
    </sheetIdMap>
  </header>
  <header guid="{397A0721-5B54-446C-ACE2-8355029174F4}" dateTime="2021-01-04T09:38:52" maxSheetId="4" userName="Natalija Vdobčenko" r:id="rId2005" minRId="12863" maxRId="12866">
    <sheetIdMap count="3">
      <sheetId val="1"/>
      <sheetId val="2"/>
      <sheetId val="3"/>
    </sheetIdMap>
  </header>
  <header guid="{C0448B1A-A5B3-4488-A1A3-292EF5A0D30D}" dateTime="2021-01-04T10:02:53" maxSheetId="4" userName="Natalija Vdobčenko" r:id="rId2006">
    <sheetIdMap count="3">
      <sheetId val="1"/>
      <sheetId val="2"/>
      <sheetId val="3"/>
    </sheetIdMap>
  </header>
  <header guid="{E47DBEB6-E475-40C1-B95C-5E304F93E828}" dateTime="2021-01-04T10:12:50" maxSheetId="4" userName="Natalija Vdobčenko" r:id="rId2007" minRId="12867" maxRId="12868">
    <sheetIdMap count="3">
      <sheetId val="1"/>
      <sheetId val="2"/>
      <sheetId val="3"/>
    </sheetIdMap>
  </header>
  <header guid="{079970E0-335D-48C6-91A5-6ACB914584AF}" dateTime="2021-01-04T10:13:27" maxSheetId="4" userName="Natalija Vdobčenko" r:id="rId2008" minRId="12869" maxRId="12870">
    <sheetIdMap count="3">
      <sheetId val="1"/>
      <sheetId val="2"/>
      <sheetId val="3"/>
    </sheetIdMap>
  </header>
  <header guid="{BD5A75D2-8C73-4A29-B106-EC811143FC33}" dateTime="2021-01-04T10:14:07" maxSheetId="4" userName="Natalija Vdobčenko" r:id="rId2009" minRId="12871" maxRId="12872">
    <sheetIdMap count="3">
      <sheetId val="1"/>
      <sheetId val="2"/>
      <sheetId val="3"/>
    </sheetIdMap>
  </header>
  <header guid="{DC5FFD26-6C54-41CD-B0D4-079BADB577FD}" dateTime="2021-01-04T10:14:48" maxSheetId="4" userName="Natalija Vdobčenko" r:id="rId2010" minRId="12873" maxRId="12874">
    <sheetIdMap count="3">
      <sheetId val="1"/>
      <sheetId val="2"/>
      <sheetId val="3"/>
    </sheetIdMap>
  </header>
  <header guid="{B692B2FF-8A91-4605-BC09-48C7BEAF6C15}" dateTime="2021-01-04T11:19:57" maxSheetId="4" userName="Natalija Vdobčenko" r:id="rId2011" minRId="12875" maxRId="12876">
    <sheetIdMap count="3">
      <sheetId val="1"/>
      <sheetId val="2"/>
      <sheetId val="3"/>
    </sheetIdMap>
  </header>
  <header guid="{5BDA0B13-5AE1-4522-86A2-BABEACB41F7F}" dateTime="2021-01-04T11:24:23" maxSheetId="4" userName="Natalija Vdobčenko" r:id="rId2012" minRId="12877" maxRId="12884">
    <sheetIdMap count="3">
      <sheetId val="1"/>
      <sheetId val="2"/>
      <sheetId val="3"/>
    </sheetIdMap>
  </header>
  <header guid="{47123ED9-57BC-4C55-BC5B-24A254B85DDE}" dateTime="2021-01-04T11:25:35" maxSheetId="4" userName="Natalija Vdobčenko" r:id="rId2013" minRId="12885" maxRId="12888">
    <sheetIdMap count="3">
      <sheetId val="1"/>
      <sheetId val="2"/>
      <sheetId val="3"/>
    </sheetIdMap>
  </header>
  <header guid="{BC817CC2-4353-4CAD-B740-193FFCE7F7B0}" dateTime="2021-01-04T11:43:13" maxSheetId="4" userName="Natalija Vdobčenko" r:id="rId2014" minRId="12889" maxRId="12890">
    <sheetIdMap count="3">
      <sheetId val="1"/>
      <sheetId val="2"/>
      <sheetId val="3"/>
    </sheetIdMap>
  </header>
  <header guid="{BA7E123A-9E66-426C-A5EB-89A46930B20B}" dateTime="2021-01-04T11:47:35" maxSheetId="4" userName="Natalija Vdobčenko" r:id="rId2015" minRId="12891" maxRId="12892">
    <sheetIdMap count="3">
      <sheetId val="1"/>
      <sheetId val="2"/>
      <sheetId val="3"/>
    </sheetIdMap>
  </header>
  <header guid="{3AE4A979-4618-4EAE-AFF9-40F36BD527EC}" dateTime="2021-01-04T11:53:05" maxSheetId="4" userName="Natalija Vdobčenko" r:id="rId2016" minRId="12893" maxRId="12894">
    <sheetIdMap count="3">
      <sheetId val="1"/>
      <sheetId val="2"/>
      <sheetId val="3"/>
    </sheetIdMap>
  </header>
  <header guid="{B6E25D4D-645F-40D7-A4D1-DDCD1E12C968}" dateTime="2021-01-04T12:57:08" maxSheetId="4" userName="Natalija Vdobčenko" r:id="rId2017" minRId="12895" maxRId="12896">
    <sheetIdMap count="3">
      <sheetId val="1"/>
      <sheetId val="2"/>
      <sheetId val="3"/>
    </sheetIdMap>
  </header>
  <header guid="{C2134D7D-519D-4CE5-A597-CF0792468C3F}" dateTime="2021-01-04T13:02:23" maxSheetId="4" userName="Natalija Vdobčenko" r:id="rId2018" minRId="12897" maxRId="12898">
    <sheetIdMap count="3">
      <sheetId val="1"/>
      <sheetId val="2"/>
      <sheetId val="3"/>
    </sheetIdMap>
  </header>
  <header guid="{AFFC797B-7321-4378-A71E-AEC508ED9051}" dateTime="2021-01-04T13:53:03" maxSheetId="4" userName="Jolanta Kalniņa" r:id="rId2019">
    <sheetIdMap count="3">
      <sheetId val="1"/>
      <sheetId val="2"/>
      <sheetId val="3"/>
    </sheetIdMap>
  </header>
  <header guid="{31A20B1E-A92A-4B38-A27F-88E1EEEEC102}" dateTime="2021-01-04T14:37:24" maxSheetId="4" userName="Jolanta Kalniņa" r:id="rId2020" minRId="12900" maxRId="12902">
    <sheetIdMap count="3">
      <sheetId val="1"/>
      <sheetId val="2"/>
      <sheetId val="3"/>
    </sheetIdMap>
  </header>
  <header guid="{39C02493-E400-4409-AA80-C0F0871FECAC}" dateTime="2021-01-04T15:16:41" maxSheetId="4" userName="Dace Riterfelte" r:id="rId2021" minRId="12904" maxRId="12905">
    <sheetIdMap count="3">
      <sheetId val="1"/>
      <sheetId val="2"/>
      <sheetId val="3"/>
    </sheetIdMap>
  </header>
  <header guid="{53F52143-9FC7-4DA7-878A-8D1BEFFCE11A}" dateTime="2021-01-04T15:52:11" maxSheetId="4" userName="Dace Riterfelte" r:id="rId202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C33340C-90B9-4DC8-9EC1-FF7A90A6CD3D}" action="delete"/>
  <rdn rId="0" localSheetId="1" customView="1" name="Z_0C33340C_90B9_4DC8_9EC1_FF7A90A6CD3D_.wvu.Rows" hidden="1" oldHidden="1">
    <formula>Sheet1!$195:$195</formula>
    <oldFormula>Sheet1!$195:$195</oldFormula>
  </rdn>
  <rcv guid="{0C33340C-90B9-4DC8-9EC1-FF7A90A6CD3D}" action="add"/>
</revisions>
</file>

<file path=xl/revisions/revisionLog1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1" sId="1">
    <nc r="E419">
      <v>2219</v>
    </nc>
  </rcc>
  <rcc rId="12472" sId="1">
    <nc r="F419">
      <v>534</v>
    </nc>
  </rcc>
  <rcc rId="12473" sId="1">
    <nc r="E422">
      <v>1585</v>
    </nc>
  </rcc>
  <rcc rId="12474" sId="1">
    <nc r="F422">
      <v>382</v>
    </nc>
  </rcc>
  <rcc rId="12475" sId="1">
    <nc r="E437">
      <v>295</v>
    </nc>
  </rcc>
  <rcc rId="12476" sId="1">
    <nc r="F437">
      <v>71</v>
    </nc>
  </rcc>
  <rcc rId="12477" sId="1">
    <nc r="E431">
      <v>341</v>
    </nc>
  </rcc>
  <rcc rId="12478" sId="1">
    <nc r="F431">
      <v>82</v>
    </nc>
  </rcc>
  <rcc rId="12479" sId="1">
    <nc r="E440">
      <v>267</v>
    </nc>
  </rcc>
  <rcc rId="12480" sId="1">
    <nc r="F440">
      <v>64</v>
    </nc>
  </rcc>
  <rcc rId="12481" sId="1">
    <nc r="E443">
      <v>701</v>
    </nc>
  </rcc>
  <rcc rId="12482" sId="1">
    <nc r="F443">
      <v>169</v>
    </nc>
  </rcc>
  <rcc rId="12483" sId="1">
    <nc r="E425">
      <v>1241</v>
    </nc>
  </rcc>
  <rcc rId="12484" sId="1">
    <nc r="F425">
      <v>300</v>
    </nc>
  </rcc>
  <rcc rId="12485" sId="1">
    <nc r="E446">
      <v>809</v>
    </nc>
  </rcc>
  <rcc rId="12486" sId="1">
    <nc r="F446">
      <v>194</v>
    </nc>
  </rcc>
  <rcc rId="12487" sId="1">
    <nc r="E449">
      <v>1620</v>
    </nc>
  </rcc>
  <rcc rId="12488" sId="1">
    <nc r="F449">
      <v>391</v>
    </nc>
  </rcc>
  <rcv guid="{CFE03FCF-A4D8-435A-8A9B-0544466F5A93}" action="delete"/>
  <rcv guid="{CFE03FCF-A4D8-435A-8A9B-0544466F5A93}" action="add"/>
</revisions>
</file>

<file path=xl/revisions/revisionLog1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89" sId="1">
    <nc r="H231">
      <v>-1000</v>
    </nc>
  </rcc>
  <rcc rId="12490" sId="1">
    <nc r="H237">
      <v>-3000</v>
    </nc>
  </rcc>
  <rcc rId="12491" sId="1">
    <nc r="H244">
      <v>-3000</v>
    </nc>
  </rcc>
  <rcc rId="12492" sId="1">
    <nc r="H126">
      <v>7000</v>
    </nc>
  </rcc>
</revisions>
</file>

<file path=xl/revisions/revisionLog1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3" sId="1">
    <nc r="G361">
      <v>-5500</v>
    </nc>
  </rcc>
  <rcc rId="12494" sId="1">
    <nc r="J361">
      <v>5500</v>
    </nc>
  </rcc>
</revisions>
</file>

<file path=xl/revisions/revisionLog1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5" sId="1">
    <nc r="G542">
      <v>2854</v>
    </nc>
  </rcc>
  <rcc rId="12496" sId="1">
    <nc r="G410">
      <v>2000</v>
    </nc>
  </rcc>
  <rcc rId="12497" sId="1">
    <nc r="J410">
      <v>-2000</v>
    </nc>
  </rcc>
  <rcc rId="12498" sId="1">
    <nc r="G250">
      <v>-6854</v>
    </nc>
  </rcc>
  <rcc rId="12499" sId="1">
    <nc r="G416">
      <v>4000</v>
    </nc>
  </rcc>
  <rcv guid="{CFE03FCF-A4D8-435A-8A9B-0544466F5A93}" action="delete"/>
  <rcv guid="{CFE03FCF-A4D8-435A-8A9B-0544466F5A93}" action="add"/>
</revisions>
</file>

<file path=xl/revisions/revisionLog1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0" sId="1">
    <oc r="G250">
      <v>-6854</v>
    </oc>
    <nc r="G250">
      <v>-17333</v>
    </nc>
  </rcc>
  <rcc rId="12501" sId="1">
    <nc r="G52">
      <v>10479</v>
    </nc>
  </rcc>
  <rcv guid="{CFE03FCF-A4D8-435A-8A9B-0544466F5A93}" action="delete"/>
  <rcv guid="{CFE03FCF-A4D8-435A-8A9B-0544466F5A93}" action="add"/>
</revisions>
</file>

<file path=xl/revisions/revisionLog1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2" sId="1">
    <nc r="E25">
      <v>-482</v>
    </nc>
  </rcc>
  <rcc rId="12503" sId="1">
    <nc r="F25">
      <v>482</v>
    </nc>
  </rcc>
  <rcc rId="12504" sId="1">
    <nc r="G166">
      <v>5611</v>
    </nc>
  </rcc>
  <rcc rId="12505" sId="1">
    <nc r="F40">
      <v>150</v>
    </nc>
  </rcc>
  <rcc rId="12506" sId="1">
    <nc r="G40">
      <v>-5761</v>
    </nc>
  </rcc>
</revisions>
</file>

<file path=xl/revisions/revisionLog1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7" sId="1">
    <nc r="G172">
      <v>-9768</v>
    </nc>
  </rcc>
  <rcc rId="12508" sId="1">
    <nc r="J172">
      <v>9768</v>
    </nc>
  </rcc>
  <rcc rId="12509" sId="1">
    <nc r="G148">
      <v>-1363</v>
    </nc>
  </rcc>
  <rcc rId="12510" sId="1">
    <nc r="J148">
      <v>1363</v>
    </nc>
  </rcc>
  <rcc rId="12511" sId="1">
    <nc r="E28">
      <v>-332</v>
    </nc>
  </rcc>
  <rcc rId="12512" sId="1">
    <nc r="F28">
      <v>332</v>
    </nc>
  </rcc>
</revisions>
</file>

<file path=xl/revisions/revisionLog1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3" sId="1">
    <nc r="G228">
      <v>20000</v>
    </nc>
  </rcc>
  <rcv guid="{CFE03FCF-A4D8-435A-8A9B-0544466F5A93}" action="delete"/>
  <rcv guid="{CFE03FCF-A4D8-435A-8A9B-0544466F5A93}" action="add"/>
</revisions>
</file>

<file path=xl/revisions/revisionLog1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4" sId="1">
    <oc r="G250">
      <v>-17333</v>
    </oc>
    <nc r="G250">
      <v>-37333</v>
    </nc>
  </rcc>
</revisions>
</file>

<file path=xl/revisions/revisionLog1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5" sId="1">
    <nc r="I64">
      <v>-2163</v>
    </nc>
  </rcc>
  <rcc rId="12516" sId="1">
    <nc r="G64">
      <v>2163</v>
    </nc>
  </rcc>
</revisions>
</file>

<file path=xl/revisions/revisionLog1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7" sId="1">
    <nc r="G596">
      <v>-10000</v>
    </nc>
  </rcc>
  <rcc rId="12518" sId="1">
    <nc r="J596">
      <v>10000</v>
    </nc>
  </rcc>
  <rcv guid="{CFE03FCF-A4D8-435A-8A9B-0544466F5A93}" action="delete"/>
  <rcv guid="{CFE03FCF-A4D8-435A-8A9B-0544466F5A93}" action="add"/>
</revisions>
</file>

<file path=xl/revisions/revisionLog1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9" sId="1">
    <nc r="G521">
      <v>-35693</v>
    </nc>
  </rcc>
  <rcc rId="12520" sId="1">
    <nc r="J521">
      <v>35693</v>
    </nc>
  </rcc>
</revisions>
</file>

<file path=xl/revisions/revisionLog1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1" sId="1">
    <nc r="G225">
      <v>20</v>
    </nc>
  </rcc>
  <rcc rId="12522" sId="1">
    <nc r="F225">
      <v>150</v>
    </nc>
  </rcc>
  <rcc rId="12523" sId="1">
    <nc r="E225">
      <v>-170</v>
    </nc>
  </rcc>
</revisions>
</file>

<file path=xl/revisions/revisionLog1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4" sId="1">
    <nc r="J207">
      <v>8591</v>
    </nc>
  </rcc>
  <rcc rId="12525" sId="1">
    <nc r="G207">
      <v>-8591</v>
    </nc>
  </rcc>
</revisions>
</file>

<file path=xl/revisions/revisionLog1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6" sId="1">
    <nc r="E181">
      <v>-3272</v>
    </nc>
  </rcc>
  <rcc rId="12527" sId="1">
    <nc r="F181">
      <v>3272</v>
    </nc>
  </rcc>
</revisions>
</file>

<file path=xl/revisions/revisionLog1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8" sId="1">
    <nc r="J216">
      <v>4000</v>
    </nc>
  </rcc>
  <rcc rId="12529" sId="1">
    <nc r="G216">
      <v>-4000</v>
    </nc>
  </rcc>
</revisions>
</file>

<file path=xl/revisions/revisionLog1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0" sId="1">
    <nc r="J194">
      <v>-569</v>
    </nc>
  </rcc>
  <rcc rId="12531" sId="1">
    <nc r="G194">
      <v>569</v>
    </nc>
  </rcc>
  <rcc rId="12532" sId="1">
    <nc r="F89">
      <v>425</v>
    </nc>
  </rcc>
  <rcc rId="12533" sId="1">
    <nc r="G89">
      <v>-425</v>
    </nc>
  </rcc>
</revisions>
</file>

<file path=xl/revisions/revisionLog1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4" sId="1">
    <oc r="G250">
      <v>-37333</v>
    </oc>
    <nc r="G250">
      <v>-60452</v>
    </nc>
  </rcc>
  <rcc rId="12535" sId="1">
    <nc r="J116">
      <v>23119</v>
    </nc>
  </rcc>
</revisions>
</file>

<file path=xl/revisions/revisionLog1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536" sId="1" ref="A78:XFD78" action="insertRow">
    <undo index="0" exp="area" ref3D="1" dr="$A$192:$XFD$192" dn="Z_3A56BBDD_68CD_4AEA_B9E4_12391459D4C4_.wvu.Rows" sId="1"/>
  </rrc>
  <rcc rId="12537" sId="1" odxf="1" dxf="1">
    <nc r="A78" t="inlineStr">
      <is>
        <t>03.110</t>
      </is>
    </nc>
    <odxf>
      <font>
        <b val="0"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78" start="0" length="0">
    <dxf>
      <font>
        <b/>
        <color indexed="8"/>
        <name val="Times New Roman"/>
        <scheme val="none"/>
      </font>
      <fill>
        <patternFill patternType="none">
          <bgColor indexed="65"/>
        </patternFill>
      </fill>
    </dxf>
  </rfmt>
  <rcc rId="12538" sId="1" odxf="1" dxf="1">
    <nc r="C78">
      <f>SUM(D78,G78,H78:M78)</f>
    </nc>
    <odxf>
      <fill>
        <patternFill patternType="solid">
          <bgColor theme="4" tint="0.79998168889431442"/>
        </patternFill>
      </fill>
    </odxf>
    <ndxf>
      <fill>
        <patternFill patternType="none">
          <bgColor indexed="65"/>
        </patternFill>
      </fill>
    </ndxf>
  </rcc>
  <rcc rId="12539" sId="1" odxf="1" dxf="1">
    <nc r="D78">
      <f>SUM(E78:F78)</f>
    </nc>
    <odxf>
      <fill>
        <patternFill patternType="solid">
          <bgColor theme="4" tint="0.79998168889431442"/>
        </patternFill>
      </fill>
    </odxf>
    <ndxf>
      <fill>
        <patternFill patternType="none">
          <bgColor indexed="65"/>
        </patternFill>
      </fill>
    </ndxf>
  </rcc>
  <rfmt sheetId="1" sqref="E78" start="0" length="0">
    <dxf>
      <fill>
        <patternFill patternType="none">
          <bgColor indexed="65"/>
        </patternFill>
      </fill>
      <border outline="0">
        <right/>
      </border>
    </dxf>
  </rfmt>
  <rfmt sheetId="1" sqref="F78" start="0" length="0">
    <dxf>
      <fill>
        <patternFill patternType="none">
          <bgColor indexed="65"/>
        </patternFill>
      </fill>
    </dxf>
  </rfmt>
  <rfmt sheetId="1" sqref="G78" start="0" length="0">
    <dxf>
      <fill>
        <patternFill patternType="none">
          <bgColor indexed="65"/>
        </patternFill>
      </fill>
    </dxf>
  </rfmt>
  <rfmt sheetId="1" sqref="H78" start="0" length="0">
    <dxf>
      <fill>
        <patternFill patternType="none">
          <bgColor indexed="65"/>
        </patternFill>
      </fill>
    </dxf>
  </rfmt>
  <rfmt sheetId="1" sqref="I78" start="0" length="0">
    <dxf>
      <fill>
        <patternFill patternType="none">
          <bgColor indexed="65"/>
        </patternFill>
      </fill>
    </dxf>
  </rfmt>
  <rfmt sheetId="1" sqref="J78" start="0" length="0">
    <dxf>
      <fill>
        <patternFill patternType="none">
          <bgColor indexed="65"/>
        </patternFill>
      </fill>
    </dxf>
  </rfmt>
  <rfmt sheetId="1" sqref="K78" start="0" length="0">
    <dxf>
      <fill>
        <patternFill patternType="none">
          <bgColor indexed="65"/>
        </patternFill>
      </fill>
    </dxf>
  </rfmt>
  <rfmt sheetId="1" sqref="L78" start="0" length="0">
    <dxf>
      <fill>
        <patternFill patternType="none">
          <bgColor indexed="65"/>
        </patternFill>
      </fill>
    </dxf>
  </rfmt>
  <rfmt sheetId="1" sqref="M78" start="0" length="0">
    <dxf>
      <fill>
        <patternFill patternType="none">
          <bgColor indexed="65"/>
        </patternFill>
      </fill>
    </dxf>
  </rfmt>
  <rrc rId="12540" sId="1" ref="A79:XFD79" action="insertRow">
    <undo index="0" exp="area" ref3D="1" dr="$A$193:$XFD$193" dn="Z_3A56BBDD_68CD_4AEA_B9E4_12391459D4C4_.wvu.Rows" sId="1"/>
  </rrc>
  <rfmt sheetId="1" sqref="A79" start="0" length="0">
    <dxf>
      <font>
        <b val="0"/>
        <color indexed="8"/>
        <name val="Times New Roman"/>
        <scheme val="none"/>
      </font>
    </dxf>
  </rfmt>
  <rfmt sheetId="1" sqref="B79" start="0" length="0">
    <dxf>
      <font>
        <b val="0"/>
        <color indexed="8"/>
        <name val="Times New Roman"/>
        <scheme val="none"/>
      </font>
    </dxf>
  </rfmt>
  <rcc rId="12541" sId="1" odxf="1" dxf="1">
    <nc r="C79">
      <f>D79+G79+H79+I79+J79+K79+L79+M79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12542" sId="1" odxf="1" dxf="1">
    <nc r="D79">
      <f>SUM(E79,F79)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fmt sheetId="1" sqref="E79" start="0" length="0">
    <dxf>
      <font>
        <b val="0"/>
        <name val="Times New Roman"/>
        <scheme val="none"/>
      </font>
    </dxf>
  </rfmt>
  <rfmt sheetId="1" sqref="F79" start="0" length="0">
    <dxf>
      <font>
        <b val="0"/>
        <name val="Times New Roman"/>
        <scheme val="none"/>
      </font>
    </dxf>
  </rfmt>
  <rfmt sheetId="1" sqref="G79" start="0" length="0">
    <dxf>
      <font>
        <b val="0"/>
        <name val="Times New Roman"/>
        <scheme val="none"/>
      </font>
    </dxf>
  </rfmt>
  <rfmt sheetId="1" sqref="H79" start="0" length="0">
    <dxf>
      <font>
        <b val="0"/>
        <name val="Times New Roman"/>
        <scheme val="none"/>
      </font>
    </dxf>
  </rfmt>
  <rfmt sheetId="1" sqref="I79" start="0" length="0">
    <dxf>
      <font>
        <b val="0"/>
        <name val="Times New Roman"/>
        <scheme val="none"/>
      </font>
    </dxf>
  </rfmt>
  <rfmt sheetId="1" sqref="J79" start="0" length="0">
    <dxf>
      <font>
        <b val="0"/>
        <name val="Times New Roman"/>
        <scheme val="none"/>
      </font>
    </dxf>
  </rfmt>
  <rfmt sheetId="1" sqref="K79" start="0" length="0">
    <dxf>
      <font>
        <b val="0"/>
        <name val="Times New Roman"/>
        <scheme val="none"/>
      </font>
    </dxf>
  </rfmt>
  <rfmt sheetId="1" sqref="L79" start="0" length="0">
    <dxf>
      <font>
        <b val="0"/>
        <name val="Times New Roman"/>
        <scheme val="none"/>
      </font>
    </dxf>
  </rfmt>
  <rfmt sheetId="1" sqref="M79" start="0" length="0">
    <dxf>
      <font>
        <b val="0"/>
        <name val="Times New Roman"/>
        <scheme val="none"/>
      </font>
    </dxf>
  </rfmt>
  <rrc rId="12543" sId="1" ref="A80:XFD80" action="insertRow">
    <undo index="0" exp="area" ref3D="1" dr="$A$194:$XFD$194" dn="Z_3A56BBDD_68CD_4AEA_B9E4_12391459D4C4_.wvu.Rows" sId="1"/>
  </rrc>
  <rfmt sheetId="1" sqref="A80" start="0" length="0">
    <dxf>
      <fill>
        <patternFill patternType="solid">
          <bgColor theme="4" tint="0.79998168889431442"/>
        </patternFill>
      </fill>
    </dxf>
  </rfmt>
  <rfmt sheetId="1" sqref="B80" start="0" length="0">
    <dxf>
      <fill>
        <patternFill patternType="solid">
          <bgColor theme="4" tint="0.79998168889431442"/>
        </patternFill>
      </fill>
    </dxf>
  </rfmt>
  <rcc rId="12544" sId="1" odxf="1" dxf="1">
    <nc r="C80">
      <f>SUM(C78:C79)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5" sId="1" odxf="1" dxf="1">
    <nc r="D80">
      <f>SUM(D78:D79)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6" sId="1" odxf="1" dxf="1">
    <nc r="E80">
      <f>SUM(E78:E79)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2547" sId="1" odxf="1" dxf="1">
    <nc r="F80">
      <f>SUM(F78:F79)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8" sId="1" odxf="1" dxf="1">
    <nc r="G80">
      <f>SUM(G78:G79)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49" sId="1" odxf="1" dxf="1">
    <nc r="H80">
      <f>SUM(H78:H79)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0" sId="1" odxf="1" dxf="1">
    <nc r="I80">
      <f>SUM(I78:I79)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1" sId="1" odxf="1" dxf="1">
    <nc r="J80">
      <f>SUM(J78:J79)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2" sId="1" odxf="1" dxf="1">
    <nc r="K80">
      <f>SUM(K78:K79)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3" sId="1" odxf="1" dxf="1">
    <nc r="L80">
      <f>SUM(L78:L79)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4" sId="1" odxf="1" dxf="1">
    <nc r="M80">
      <f>SUM(M78:M79)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2555" sId="1">
    <nc r="B78" t="inlineStr">
      <is>
        <t>Pārrobežu sadarbības sabiedrisko pakalpjumu drošibas un efektīvitātes uzlabošama LAT-LIT</t>
      </is>
    </nc>
  </rcc>
  <rcc rId="12556" sId="1">
    <oc r="B75" t="inlineStr">
      <is>
        <t>Koordinācijas centra ierīkošana LAT-LIT</t>
      </is>
    </oc>
    <nc r="B75" t="inlineStr">
      <is>
        <t xml:space="preserve">Koordinācijas centra ierīkošana </t>
      </is>
    </nc>
  </rcc>
  <rcc rId="12557" sId="1">
    <nc r="E79">
      <v>500</v>
    </nc>
  </rcc>
  <rcc rId="12558" sId="1">
    <nc r="F79">
      <v>150</v>
    </nc>
  </rcc>
  <rcc rId="12559" sId="1">
    <nc r="G79">
      <v>7821</v>
    </nc>
  </rcc>
  <rcv guid="{CFE03FCF-A4D8-435A-8A9B-0544466F5A93}" action="delete"/>
  <rcv guid="{CFE03FCF-A4D8-435A-8A9B-0544466F5A93}" action="add"/>
</revisions>
</file>

<file path=xl/revisions/revisionLog1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60" sId="1">
    <oc r="E89">
      <f>SUM(E73,E76,E83,E86)</f>
    </oc>
    <nc r="E89">
      <f>SUM(E73,E76,E79,E83,E86)</f>
    </nc>
  </rcc>
  <rcc rId="12561" sId="1">
    <oc r="F89">
      <f>SUM(F73,F76,F83,F86)</f>
    </oc>
    <nc r="F89">
      <f>SUM(F73,F76,F79,F83,F86)</f>
    </nc>
  </rcc>
  <rcc rId="12562" sId="1">
    <oc r="G89">
      <f>SUM(G73,G76,G83,G86)</f>
    </oc>
    <nc r="G89">
      <f>SUM(G73,G76,G79,G83,G86)</f>
    </nc>
  </rcc>
  <rcc rId="12563" sId="1">
    <oc r="H89">
      <f>SUM(H73,H76,H83,H86)</f>
    </oc>
    <nc r="H89">
      <f>SUM(H73,H76,H79,H83,H86)</f>
    </nc>
  </rcc>
  <rcc rId="12564" sId="1">
    <oc r="I89">
      <f>SUM(I73,I76,I83,I86)</f>
    </oc>
    <nc r="I89">
      <f>SUM(I73,I76,I79,I83,I86)</f>
    </nc>
  </rcc>
  <rcc rId="12565" sId="1">
    <oc r="J89">
      <f>SUM(J73,J76,J83,J86)</f>
    </oc>
    <nc r="J89">
      <f>SUM(J73,J76,J79,J83,J86)</f>
    </nc>
  </rcc>
  <rcc rId="12566" sId="1">
    <oc r="K89">
      <f>SUM(K73,K76,K83,K86)</f>
    </oc>
    <nc r="K89">
      <f>SUM(K73,K76,K79,K83,K86)</f>
    </nc>
  </rcc>
  <rcc rId="12567" sId="1">
    <oc r="L89">
      <f>SUM(L73,L76,L83,L86)</f>
    </oc>
    <nc r="L89">
      <f>SUM(L73,L76,L79,L83,L86)</f>
    </nc>
  </rcc>
  <rcc rId="12568" sId="1">
    <oc r="M89">
      <f>SUM(M73,M76,M83,M86)</f>
    </oc>
    <nc r="M89">
      <f>SUM(M73,M76,M79,M83,M86)</f>
    </nc>
  </rcc>
</revisions>
</file>

<file path=xl/revisions/revisionLog1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569" sId="1" ref="A196:XFD196" action="insertRow"/>
  <rcc rId="12570" sId="1">
    <nc r="C196">
      <f>D196+G196+H196+I196+J196+K196+L196+M196</f>
    </nc>
  </rcc>
  <rcc rId="12571" sId="1">
    <nc r="D196">
      <f>SUM(E196,F196)</f>
    </nc>
  </rcc>
  <rfmt sheetId="1" sqref="E196" start="0" length="0">
    <dxf/>
  </rfmt>
  <rfmt sheetId="1" sqref="F196" start="0" length="0">
    <dxf/>
  </rfmt>
  <rfmt sheetId="1" sqref="G196" start="0" length="0">
    <dxf/>
  </rfmt>
  <rfmt sheetId="1" sqref="L196" start="0" length="0">
    <dxf/>
  </rfmt>
  <rfmt sheetId="1" sqref="M196" start="0" length="0">
    <dxf/>
  </rfmt>
  <rrc rId="12572" sId="1" ref="A197:XFD197" action="insertRow"/>
  <rfmt sheetId="1" sqref="A197" start="0" length="0">
    <dxf>
      <fill>
        <patternFill patternType="solid">
          <bgColor theme="4" tint="0.79998168889431442"/>
        </patternFill>
      </fill>
    </dxf>
  </rfmt>
  <rfmt sheetId="1" sqref="B197" start="0" length="0">
    <dxf>
      <fill>
        <patternFill patternType="solid">
          <bgColor theme="4" tint="0.79998168889431442"/>
        </patternFill>
      </fill>
    </dxf>
  </rfmt>
  <rcc rId="12573" sId="1" odxf="1" dxf="1">
    <nc r="C197">
      <f>SUM(C195:C196)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4" sId="1" odxf="1" dxf="1">
    <nc r="D197">
      <f>SUM(D195:D196)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5" sId="1" odxf="1" dxf="1">
    <nc r="E197">
      <f>SUM(E195:E196)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2576" sId="1" odxf="1" dxf="1">
    <nc r="F197">
      <f>SUM(F195:F196)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7" sId="1" odxf="1" dxf="1">
    <nc r="G197">
      <f>SUM(G195:G196)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8" sId="1" odxf="1" dxf="1">
    <nc r="H197">
      <f>SUM(H195:H196)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79" sId="1" odxf="1" dxf="1">
    <nc r="I197">
      <f>SUM(I195:I196)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0" sId="1" odxf="1" dxf="1">
    <nc r="J197">
      <f>SUM(J195:J196)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1" sId="1" odxf="1" dxf="1">
    <nc r="K197">
      <f>SUM(K195:K196)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2" sId="1" odxf="1" dxf="1">
    <nc r="L197">
      <f>SUM(L195:L196)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3" sId="1" odxf="1" dxf="1">
    <nc r="M197">
      <f>SUM(M195:M196)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12584" sId="1">
    <oc r="B195" t="inlineStr">
      <is>
        <t>Brīvdabas estrāde</t>
      </is>
    </oc>
    <nc r="B195" t="inlineStr">
      <is>
        <t>Sekojot Livonijas ordeņa krustniešu gājienam rietumu Zemgalē LAT-LIT</t>
      </is>
    </nc>
  </rcc>
  <rcc rId="12585" sId="1">
    <nc r="E196">
      <v>500</v>
    </nc>
  </rcc>
  <rcc rId="12586" sId="1">
    <nc r="F196">
      <v>150</v>
    </nc>
  </rcc>
  <rcc rId="12587" sId="1">
    <nc r="G196">
      <v>7232</v>
    </nc>
  </rcc>
  <rcv guid="{CFE03FCF-A4D8-435A-8A9B-0544466F5A93}" action="delete"/>
  <rcv guid="{CFE03FCF-A4D8-435A-8A9B-0544466F5A93}" action="add"/>
</revisions>
</file>

<file path=xl/revisions/revisionLog1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8" sId="1">
    <oc r="E181">
      <f>SUM(E184,E187,E190,E193,E199)</f>
    </oc>
    <nc r="E181">
      <f>SUM(E184,E187,E190,E193,E196,E199)</f>
    </nc>
  </rcc>
  <rcc rId="12589" sId="1">
    <oc r="F181">
      <f>SUM(F184,F187,F190,F193,F199)</f>
    </oc>
    <nc r="F181">
      <f>SUM(F184,F187,F190,F193,F196,F199)</f>
    </nc>
  </rcc>
  <rcc rId="12590" sId="1">
    <oc r="G181">
      <f>SUM(G184,G187,G190,G193,G199)</f>
    </oc>
    <nc r="G181">
      <f>SUM(G184,G187,G190,G193,G196,G199)</f>
    </nc>
  </rcc>
  <rcc rId="12591" sId="1">
    <oc r="H181">
      <f>SUM(H184,H187,H190,H193,H199)</f>
    </oc>
    <nc r="H181">
      <f>SUM(H184,H187,H190,H193,H196,H199)</f>
    </nc>
  </rcc>
  <rcc rId="12592" sId="1">
    <oc r="I181">
      <f>SUM(I184,I187,I190,I193,I199)</f>
    </oc>
    <nc r="I181">
      <f>SUM(I184,I187,I190,I193,I196,I199)</f>
    </nc>
  </rcc>
  <rcc rId="12593" sId="1">
    <oc r="J181">
      <f>SUM(J184,J187,J190,J193,J199)</f>
    </oc>
    <nc r="J181">
      <f>SUM(J184,J187,J190,J193,J196,J199)</f>
    </nc>
  </rcc>
  <rcc rId="12594" sId="1">
    <oc r="K181">
      <f>SUM(K184,K187,K190,K193,K199)</f>
    </oc>
    <nc r="K181">
      <f>SUM(K184,K187,K190,K193,K196,K199)</f>
    </nc>
  </rcc>
  <rcc rId="12595" sId="1">
    <oc r="L181">
      <f>SUM(L184,L187,L190,L193,L199)</f>
    </oc>
    <nc r="L181">
      <f>SUM(L184,L187,L190,L193,L196,L199)</f>
    </nc>
  </rcc>
  <rcc rId="12596" sId="1">
    <oc r="M181">
      <f>SUM(M184,M187,M190,M193,M199)</f>
    </oc>
    <nc r="M181">
      <f>SUM(M184,M187,M190,M193,M196,M199)</f>
    </nc>
  </rcc>
</revisions>
</file>

<file path=xl/revisions/revisionLog1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97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</revisions>
</file>

<file path=xl/revisions/revisionLog1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98" sId="1">
    <nc r="E601">
      <v>686</v>
    </nc>
  </rcc>
  <rcc rId="12599" sId="1">
    <nc r="F601">
      <v>212</v>
    </nc>
  </rcc>
  <rcc rId="12600" sId="1">
    <oc r="G601">
      <v>-10000</v>
    </oc>
    <nc r="G601">
      <v>-10898</v>
    </nc>
  </rcc>
  <rcv guid="{CFE03FCF-A4D8-435A-8A9B-0544466F5A93}" action="delete"/>
  <rcv guid="{CFE03FCF-A4D8-435A-8A9B-0544466F5A93}" action="add"/>
</revisions>
</file>

<file path=xl/revisions/revisionLog1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8" start="0" length="2147483647">
    <dxf>
      <font>
        <b val="0"/>
      </font>
    </dxf>
  </rfmt>
  <rfmt sheetId="1" sqref="B75" start="0" length="2147483647">
    <dxf>
      <font>
        <b val="0"/>
      </font>
    </dxf>
  </rfmt>
  <rfmt sheetId="1" sqref="B72" start="0" length="2147483647">
    <dxf>
      <font>
        <b val="0"/>
      </font>
    </dxf>
  </rfmt>
  <rcv guid="{CFE03FCF-A4D8-435A-8A9B-0544466F5A93}" action="delete"/>
  <rcv guid="{CFE03FCF-A4D8-435A-8A9B-0544466F5A93}" action="add"/>
</revisions>
</file>

<file path=xl/revisions/revisionLog1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01" sId="1">
    <nc r="E342">
      <v>-105</v>
    </nc>
  </rcc>
  <rcc rId="12602" sId="1">
    <nc r="F342">
      <v>105</v>
    </nc>
  </rcc>
  <rcc rId="12603" sId="1">
    <nc r="E333">
      <v>197</v>
    </nc>
  </rcc>
  <rcc rId="12604" sId="1">
    <nc r="F333">
      <v>3</v>
    </nc>
  </rcc>
  <rcc rId="12605" sId="1">
    <nc r="G333">
      <v>-200</v>
    </nc>
  </rcc>
  <rcc rId="12606" sId="1">
    <nc r="E330">
      <v>-276</v>
    </nc>
  </rcc>
  <rcc rId="12607" sId="1">
    <nc r="F330">
      <v>276</v>
    </nc>
  </rcc>
  <rcc rId="12608" sId="1">
    <nc r="E324">
      <v>-85</v>
    </nc>
  </rcc>
  <rcc rId="12609" sId="1">
    <nc r="F324">
      <v>85</v>
    </nc>
  </rcc>
  <rcc rId="12610" sId="1">
    <nc r="E318">
      <v>-105</v>
    </nc>
  </rcc>
  <rcc rId="12611" sId="1">
    <nc r="F318">
      <v>105</v>
    </nc>
  </rcc>
  <rcv guid="{CFE03FCF-A4D8-435A-8A9B-0544466F5A93}" action="delete"/>
  <rcv guid="{CFE03FCF-A4D8-435A-8A9B-0544466F5A93}" action="add"/>
</revisions>
</file>

<file path=xl/revisions/revisionLog1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2" sId="1">
    <nc r="E366">
      <v>-253</v>
    </nc>
  </rcc>
  <rcc rId="12613" sId="1">
    <nc r="F366">
      <v>253</v>
    </nc>
  </rcc>
  <rcc rId="12614" sId="1">
    <nc r="E294">
      <v>-2791</v>
    </nc>
  </rcc>
  <rcc rId="12615" sId="1">
    <nc r="F294">
      <v>2791</v>
    </nc>
  </rcc>
  <rcc rId="12616" sId="1">
    <nc r="G294">
      <v>-1215</v>
    </nc>
  </rcc>
  <rcc rId="12617" sId="1">
    <nc r="J294">
      <v>1215</v>
    </nc>
  </rcc>
  <rcv guid="{CFE03FCF-A4D8-435A-8A9B-0544466F5A93}" action="delete"/>
  <rcv guid="{CFE03FCF-A4D8-435A-8A9B-0544466F5A93}" action="add"/>
</revisions>
</file>

<file path=xl/revisions/revisionLog1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18" sId="1">
    <nc r="G300">
      <v>-2131</v>
    </nc>
  </rcc>
  <rcc rId="12619" sId="1">
    <nc r="J300">
      <v>2131</v>
    </nc>
  </rcc>
  <rcc rId="12620" sId="1">
    <nc r="E122">
      <v>550</v>
    </nc>
  </rcc>
  <rcc rId="12621" sId="1">
    <nc r="F122">
      <v>30</v>
    </nc>
  </rcc>
  <rcc rId="12622" sId="1">
    <nc r="G122">
      <v>-580</v>
    </nc>
  </rcc>
</revisions>
</file>

<file path=xl/revisions/revisionLog1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3" sId="1">
    <nc r="J360">
      <v>8</v>
    </nc>
  </rcc>
  <rcc rId="12624" sId="1">
    <nc r="G360">
      <v>-8</v>
    </nc>
  </rcc>
</revisions>
</file>

<file path=xl/revisions/revisionLog1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5" sId="1">
    <nc r="E354">
      <v>-213</v>
    </nc>
  </rcc>
  <rcc rId="12626" sId="1">
    <nc r="F354">
      <v>213</v>
    </nc>
  </rcc>
</revisions>
</file>

<file path=xl/revisions/revisionLog1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7" sId="1">
    <oc r="E427">
      <v>1585</v>
    </oc>
    <nc r="E427">
      <v>2394</v>
    </nc>
  </rcc>
  <rcc rId="12628" sId="1">
    <oc r="F427">
      <v>382</v>
    </oc>
    <nc r="F427">
      <v>577</v>
    </nc>
  </rcc>
  <rcv guid="{CFE03FCF-A4D8-435A-8A9B-0544466F5A93}" action="delete"/>
  <rcv guid="{CFE03FCF-A4D8-435A-8A9B-0544466F5A93}" action="add"/>
</revisions>
</file>

<file path=xl/revisions/revisionLog1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9" sId="1">
    <nc r="G427">
      <v>3000</v>
    </nc>
  </rcc>
  <rcc rId="12630" sId="1">
    <nc r="J427">
      <v>-3000</v>
    </nc>
  </rcc>
</revisions>
</file>

<file path=xl/revisions/revisionLog1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1" sId="1">
    <oc r="E427">
      <v>2394</v>
    </oc>
    <nc r="E427">
      <v>1585</v>
    </nc>
  </rcc>
  <rcc rId="12632" sId="1">
    <oc r="F427">
      <v>577</v>
    </oc>
    <nc r="F427">
      <v>382</v>
    </nc>
  </rcc>
  <rcv guid="{CFE03FCF-A4D8-435A-8A9B-0544466F5A93}" action="delete"/>
  <rcv guid="{CFE03FCF-A4D8-435A-8A9B-0544466F5A93}" action="add"/>
</revisions>
</file>

<file path=xl/revisions/revisionLog1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3" sId="1">
    <oc r="E424">
      <v>2219</v>
    </oc>
    <nc r="E424">
      <v>2190</v>
    </nc>
  </rcc>
  <rcc rId="12634" sId="1">
    <oc r="F424">
      <v>534</v>
    </oc>
    <nc r="F424">
      <v>527</v>
    </nc>
  </rcc>
  <rcv guid="{CFE03FCF-A4D8-435A-8A9B-0544466F5A93}" action="delete"/>
  <rcv guid="{CFE03FCF-A4D8-435A-8A9B-0544466F5A93}" action="add"/>
</revisions>
</file>

<file path=xl/revisions/revisionLog1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5" sId="1">
    <oc r="E427">
      <v>1585</v>
    </oc>
    <nc r="E427">
      <v>2394</v>
    </nc>
  </rcc>
  <rcc rId="12636" sId="1">
    <oc r="F427">
      <v>382</v>
    </oc>
    <nc r="F427">
      <v>577</v>
    </nc>
  </rcc>
</revisions>
</file>

<file path=xl/revisions/revisionLog1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7" sId="1">
    <oc r="E448">
      <v>701</v>
    </oc>
    <nc r="E448">
      <v>672</v>
    </nc>
  </rcc>
  <rcc rId="12638" sId="1">
    <oc r="F448">
      <v>169</v>
    </oc>
    <nc r="F448">
      <v>162</v>
    </nc>
  </rcc>
  <rcc rId="12639" sId="1">
    <oc r="E442">
      <v>295</v>
    </oc>
    <nc r="E442">
      <v>1971</v>
    </nc>
  </rcc>
  <rcc rId="12640" sId="1">
    <oc r="F442">
      <v>71</v>
    </oc>
    <nc r="F442">
      <v>475</v>
    </nc>
  </rcc>
  <rcc rId="12641" sId="1">
    <oc r="E436">
      <v>341</v>
    </oc>
    <nc r="E436">
      <v>425</v>
    </nc>
  </rcc>
  <rcc rId="12642" sId="1">
    <oc r="F436">
      <v>82</v>
    </oc>
    <nc r="F436">
      <v>102</v>
    </nc>
  </rcc>
  <rcc rId="12643" sId="1">
    <oc r="E445">
      <v>267</v>
    </oc>
    <nc r="E445">
      <v>219</v>
    </nc>
  </rcc>
  <rcc rId="12644" sId="1">
    <oc r="F445">
      <v>64</v>
    </oc>
    <nc r="F445">
      <v>52</v>
    </nc>
  </rcc>
  <rcc rId="12645" sId="1">
    <oc r="E430">
      <v>1241</v>
    </oc>
    <nc r="E430">
      <v>2330</v>
    </nc>
  </rcc>
  <rcc rId="12646" sId="1">
    <oc r="F430">
      <v>300</v>
    </oc>
    <nc r="F430">
      <v>563</v>
    </nc>
  </rcc>
  <rcc rId="12647" sId="1">
    <nc r="E469">
      <v>-3552</v>
    </nc>
  </rcc>
  <rcc rId="12648" sId="1">
    <nc r="F469">
      <v>-856</v>
    </nc>
  </rcc>
</revisions>
</file>

<file path=xl/revisions/revisionLog1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49" sId="1">
    <oc r="E454">
      <v>1620</v>
    </oc>
    <nc r="E454">
      <v>1417</v>
    </nc>
  </rcc>
  <rcc rId="12650" sId="1">
    <oc r="F454">
      <v>391</v>
    </oc>
    <nc r="F454">
      <v>342</v>
    </nc>
  </rcc>
  <rcc rId="12651" sId="1">
    <oc r="E463">
      <v>3050</v>
    </oc>
    <nc r="E463">
      <v>3457</v>
    </nc>
  </rcc>
  <rcc rId="12652" sId="1">
    <oc r="F463">
      <v>735</v>
    </oc>
    <nc r="F463">
      <v>833</v>
    </nc>
  </rcc>
  <rcc rId="12653" sId="1">
    <oc r="E469">
      <v>-3552</v>
    </oc>
    <nc r="E469">
      <v>-3756</v>
    </nc>
  </rcc>
  <rcc rId="12654" sId="1">
    <oc r="F469">
      <v>-856</v>
    </oc>
    <nc r="F469">
      <v>-905</v>
    </nc>
  </rcc>
</revisions>
</file>

<file path=xl/revisions/revisionLog1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55" sId="1">
    <nc r="E481">
      <v>-681</v>
    </nc>
  </rcc>
  <rcc rId="12656" sId="1">
    <nc r="F481">
      <v>-164</v>
    </nc>
  </rcc>
  <rcc rId="12657" sId="1">
    <nc r="G481">
      <v>845</v>
    </nc>
  </rcc>
  <rcc rId="12658" sId="1">
    <nc r="E523">
      <v>863</v>
    </nc>
  </rcc>
  <rcc rId="12659" sId="1">
    <nc r="F523">
      <v>206</v>
    </nc>
  </rcc>
  <rcc rId="12660" sId="1">
    <nc r="G523">
      <v>-206</v>
    </nc>
  </rcc>
  <rcc rId="12661" sId="1">
    <nc r="J523">
      <v>-863</v>
    </nc>
  </rcc>
  <rcc rId="12662" sId="1">
    <nc r="E538">
      <v>1329</v>
    </nc>
  </rcc>
  <rcc rId="12663" sId="1">
    <nc r="F538">
      <v>250</v>
    </nc>
  </rcc>
  <rcc rId="12664" sId="1">
    <nc r="G538">
      <v>-1579</v>
    </nc>
  </rcc>
</revisions>
</file>

<file path=xl/revisions/revisionLog1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5" sId="1">
    <oc r="B471" t="inlineStr">
      <is>
        <t>Erasmus Bērzupe 2019-1-RO01-KA229-063115-3</t>
      </is>
    </oc>
    <nc r="B471" t="inlineStr">
      <is>
        <t xml:space="preserve">Erasmus PII Spodrītis </t>
      </is>
    </nc>
  </rcc>
  <rcc rId="12666" sId="1">
    <nc r="G472">
      <v>120</v>
    </nc>
  </rcc>
</revisions>
</file>

<file path=xl/revisions/revisionLog1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7" sId="1">
    <oc r="C610">
      <v>-1500000</v>
    </oc>
    <nc r="C610">
      <v>-1515156</v>
    </nc>
  </rcc>
  <rcv guid="{CFE03FCF-A4D8-435A-8A9B-0544466F5A93}" action="delete"/>
  <rcv guid="{CFE03FCF-A4D8-435A-8A9B-0544466F5A93}" action="add"/>
</revisions>
</file>

<file path=xl/revisions/revisionLog1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8" sId="1">
    <nc r="G541">
      <v>-20718</v>
    </nc>
  </rcc>
  <rcc rId="12669" sId="1">
    <nc r="F541">
      <v>-506</v>
    </nc>
  </rcc>
  <rcc rId="12670" sId="1">
    <nc r="E541">
      <v>-2100</v>
    </nc>
  </rcc>
  <rcv guid="{CFE03FCF-A4D8-435A-8A9B-0544466F5A93}" action="delete"/>
  <rcv guid="{CFE03FCF-A4D8-435A-8A9B-0544466F5A93}" action="add"/>
</revisions>
</file>

<file path=xl/revisions/revisionLog1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1" sId="1">
    <oc r="C610">
      <v>-1515156</v>
    </oc>
    <nc r="C610">
      <v>-1538480</v>
    </nc>
  </rcc>
</revisions>
</file>

<file path=xl/revisions/revisionLog1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2" sId="1">
    <nc r="J424">
      <v>-379</v>
    </nc>
  </rcc>
  <rcc rId="12673" sId="1">
    <nc r="L424">
      <v>379</v>
    </nc>
  </rcc>
</revisions>
</file>

<file path=xl/revisions/revisionLog1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4" sId="1">
    <oc r="J436">
      <v>1591</v>
    </oc>
    <nc r="J436">
      <v>3694</v>
    </nc>
  </rcc>
  <rcc rId="12675" sId="1">
    <oc r="G436">
      <v>-1591</v>
    </oc>
    <nc r="G436">
      <v>-3694</v>
    </nc>
  </rcc>
  <rcc rId="12676" sId="1">
    <nc r="G463">
      <v>-800</v>
    </nc>
  </rcc>
  <rcc rId="12677" sId="1">
    <nc r="J463">
      <v>800</v>
    </nc>
  </rcc>
  <rcc rId="12678" sId="1">
    <nc r="L487">
      <v>47350</v>
    </nc>
  </rcc>
</revisions>
</file>

<file path=xl/revisions/revisionLog1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9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</revisions>
</file>

<file path=xl/revisions/revisionLog1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0" sId="1">
    <nc r="G67">
      <v>-250000</v>
    </nc>
  </rcc>
  <rcc rId="12681" sId="1">
    <oc r="C610">
      <v>-1538480</v>
    </oc>
    <nc r="C610">
      <v>-1788480</v>
    </nc>
  </rcc>
</revisions>
</file>

<file path=xl/revisions/revisionLog1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2" sId="1">
    <nc r="E19">
      <v>-10408</v>
    </nc>
  </rcc>
  <rcc rId="12683" sId="1">
    <nc r="F19">
      <v>10408</v>
    </nc>
  </rcc>
  <rcv guid="{CFE03FCF-A4D8-435A-8A9B-0544466F5A93}" action="delete"/>
  <rcv guid="{CFE03FCF-A4D8-435A-8A9B-0544466F5A93}" action="add"/>
</revisions>
</file>

<file path=xl/revisions/revisionLog1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4" sId="1">
    <nc r="G107">
      <v>-9223</v>
    </nc>
  </rcc>
  <rcc rId="12685" sId="1">
    <nc r="J107">
      <v>9223</v>
    </nc>
  </rcc>
  <rcc rId="12686" sId="1">
    <nc r="J101">
      <v>-175603</v>
    </nc>
  </rcc>
  <rcc rId="12687" sId="1">
    <nc r="G101">
      <v>175603</v>
    </nc>
  </rcc>
  <rcv guid="{CFE03FCF-A4D8-435A-8A9B-0544466F5A93}" action="delete"/>
  <rcv guid="{CFE03FCF-A4D8-435A-8A9B-0544466F5A93}" action="add"/>
</revisions>
</file>

<file path=xl/revisions/revisionLog1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8" sId="1">
    <nc r="J190">
      <v>-51424</v>
    </nc>
  </rcc>
</revisions>
</file>

<file path=xl/revisions/revisionLog1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9" sId="1">
    <oc r="C610">
      <v>-1788480</v>
    </oc>
    <nc r="C610">
      <v>-1839904</v>
    </nc>
  </rcc>
</revisions>
</file>

<file path=xl/revisions/revisionLog1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0" sId="1">
    <oc r="J199">
      <v>-569</v>
    </oc>
    <nc r="J199">
      <v>-408089</v>
    </nc>
  </rcc>
</revisions>
</file>

<file path=xl/revisions/revisionLog1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1" sId="1">
    <oc r="C610">
      <v>-1839904</v>
    </oc>
    <nc r="C610">
      <v>-2247424</v>
    </nc>
  </rcc>
</revisions>
</file>

<file path=xl/revisions/revisionLog1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2" sId="1">
    <nc r="E598">
      <v>-932</v>
    </nc>
  </rcc>
  <rcc rId="12693" sId="1">
    <nc r="F598">
      <v>-224</v>
    </nc>
  </rcc>
  <rcc rId="12694" sId="1">
    <nc r="G598">
      <v>-1642</v>
    </nc>
  </rcc>
  <rcc rId="12695" sId="1">
    <oc r="C610">
      <v>-2247424</v>
    </oc>
    <nc r="C610">
      <v>-2250222</v>
    </nc>
  </rcc>
</revisions>
</file>

<file path=xl/revisions/revisionLog1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6" sId="1">
    <nc r="E288">
      <v>925</v>
    </nc>
  </rcc>
  <rcc rId="12697" sId="1">
    <nc r="F288">
      <v>192</v>
    </nc>
  </rcc>
  <rcc rId="12698" sId="1">
    <nc r="G288">
      <v>-1117</v>
    </nc>
  </rcc>
</revisions>
</file>

<file path=xl/revisions/revisionLog1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99" sId="1">
    <oc r="E288">
      <v>925</v>
    </oc>
    <nc r="E288">
      <v>1025</v>
    </nc>
  </rcc>
  <rcc rId="12700" sId="1">
    <oc r="G288">
      <v>-1117</v>
    </oc>
    <nc r="G288">
      <v>-1217</v>
    </nc>
  </rcc>
  <rcv guid="{CFE03FCF-A4D8-435A-8A9B-0544466F5A93}" action="delete"/>
  <rcv guid="{CFE03FCF-A4D8-435A-8A9B-0544466F5A93}" action="add"/>
</revisions>
</file>

<file path=xl/revisions/revisionLog1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126" start="0" length="0">
    <dxf>
      <numFmt numFmtId="30" formatCode="@"/>
    </dxf>
  </rfmt>
</revisions>
</file>

<file path=xl/revisions/revisionLog1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01" sId="1">
    <oc r="D543">
      <f>SUM(D546,D549,D552,D555,D558,D561,D564,D567,D570,D573,D576,D579,D582,D585,D594,D597,D600)</f>
    </oc>
    <nc r="D543">
      <f>SUM(D546,D549,D552,D555,D558,D561,D564,D567,D570,D573,D576,D579,D582,D585,D591,D594,D597,D600)</f>
    </nc>
  </rcc>
  <rcc rId="12702" sId="1">
    <oc r="E543">
      <f>SUM(E546,E549,E552,E555,E558,E561,E564,E567,E570,E573,E576,E579,E582,E585,E594,E597,E600)</f>
    </oc>
    <nc r="E543">
      <f>SUM(E546,E549,E552,E555,E558,E561,E564,E567,E570,E573,E576,E579,E582,E585,E591,E594,E597,E600)</f>
    </nc>
  </rcc>
  <rcc rId="12703" sId="1">
    <oc r="F543">
      <f>SUM(F546,F549,F552,F555,F558,F561,F564,F567,F570,F573,F576,F579,F582,F585,F594,F597,F600)</f>
    </oc>
    <nc r="F543">
      <f>SUM(F546,F549,F552,F555,F558,F561,F564,F567,F570,F573,F576,F579,F582,F585,F591,F594,F597,F600)</f>
    </nc>
  </rcc>
  <rcc rId="12704" sId="1">
    <oc r="H543">
      <f>SUM(H546,H549,H552,H555,H558,H561,H564,H567,H570,H573,H576,H579,H582,H585,H594,H597,H600)</f>
    </oc>
    <nc r="H543">
      <f>SUM(H546,H549,H552,H555,H558,H561,H564,H567,H570,H573,H576,H579,H582,H585,H591,H594,H597,H600)</f>
    </nc>
  </rcc>
  <rcc rId="12705" sId="1">
    <oc r="I543">
      <f>SUM(I546,I549,I552,I555,I558,I561,I564,I567,I570,I573,I576,I579,I582,I585,I594,I597,I600)</f>
    </oc>
    <nc r="I543">
      <f>SUM(I546,I549,I552,I555,I558,I561,I564,I567,I570,I573,I576,I579,I582,I585,I591,I594,I597,I600)</f>
    </nc>
  </rcc>
  <rcc rId="12706" sId="1">
    <oc r="K543">
      <f>SUM(K546,K549,K552,K555,K558,K561,K564,K567,K570,K573,K576,K579,K582,K588,K585,K594,K597,K600)</f>
    </oc>
    <nc r="K543">
      <f>SUM(K546,K549,K552,K555,K558,K561,K564,K567,K570,K573,K576,K579,K582,K585,K591,K594,K597,K600)</f>
    </nc>
  </rcc>
  <rcc rId="12707" sId="1">
    <oc r="L543">
      <f>SUM(L546,L549,L552,L555,L558,L561,L564,L567,L570,L573,L576,L579,L582,L588,L585,L594,L597,L600)</f>
    </oc>
    <nc r="L543">
      <f>SUM(L546,L549,L552,L555,L558,L561,L564,L567,L570,L573,L576,L579,L582,L585,L591,L594,L597,L600)</f>
    </nc>
  </rcc>
  <rcc rId="12708" sId="1">
    <oc r="M543">
      <f>SUM(M546,M549,M552,M555,M558,M561,M564,M567,M570,M573,M576,M579,M582,M588,M585,M594,M597,M600)</f>
    </oc>
    <nc r="M543">
      <f>SUM(M546,M549,M552,M555,M558,M561,M564,M567,M570,M573,M576,M579,M582,M585,M591,M594,M597,M600)</f>
    </nc>
  </rcc>
  <rcc rId="12709" sId="1">
    <oc r="G543">
      <f>SUM(G546,G549,G552,G555,G558,G561,G564,G567,G570,G573,G576,G579,G582,G585,G594,G597,G600)</f>
    </oc>
    <nc r="G543">
      <f>SUM(G546,G549,G552,G555,G558,G561,G564,G567,G570,G573,G576,G579,G582,G585,G588,G591,G594,G597,G600)</f>
    </nc>
  </rcc>
  <rcc rId="12710" sId="1">
    <oc r="J543">
      <f>SUM(J546,J549,J552,J555,J558,J561,J564,J567,J570,J573,J576,J579,J582,J588,J585,J594,J597,J600)</f>
    </oc>
    <nc r="J543">
      <f>SUM(J546,J549,J552,J555,J558,J561,J564,J567,J570,J573,J576,J579,J582,J585,J588,J591,J594,J597,J600)</f>
    </nc>
  </rcc>
</revisions>
</file>

<file path=xl/revisions/revisionLog1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1" sId="1">
    <oc r="G502">
      <v>-9332</v>
    </oc>
    <nc r="G502">
      <v>-10025</v>
    </nc>
  </rcc>
  <rcc rId="12712" sId="1">
    <oc r="J502">
      <v>8000</v>
    </oc>
    <nc r="J502">
      <v>8693</v>
    </nc>
  </rcc>
  <rcv guid="{CFE03FCF-A4D8-435A-8A9B-0544466F5A93}" action="delete"/>
  <rcv guid="{CFE03FCF-A4D8-435A-8A9B-0544466F5A93}" action="add"/>
</revisions>
</file>

<file path=xl/revisions/revisionLog1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3" sId="1">
    <oc r="M8" t="inlineStr">
      <is>
        <t>(ar grozījumiem 24.09.2020 Nr./12 )</t>
      </is>
    </oc>
    <nc r="M8" t="inlineStr">
      <is>
        <t>(ar grozījumiem 29.12.2020 Nr./17 )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5" sId="1">
    <oc r="G101">
      <v>175603</v>
    </oc>
    <nc r="G101">
      <v>184385</v>
    </nc>
  </rcc>
  <rcc rId="12716" sId="1">
    <oc r="G255">
      <v>-60452</v>
    </oc>
    <nc r="G255">
      <v>-69234</v>
    </nc>
  </rcc>
</revisions>
</file>

<file path=xl/revisions/revisionLog1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7" sId="1">
    <nc r="G76">
      <v>-600</v>
    </nc>
  </rcc>
  <rcc rId="12718" sId="1">
    <nc r="G73">
      <v>600</v>
    </nc>
  </rcc>
</revisions>
</file>

<file path=xl/revisions/revisionLog1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9" sId="1">
    <nc r="E595">
      <v>6106</v>
    </nc>
  </rcc>
  <rcc rId="12720" sId="1">
    <nc r="F595">
      <v>1271</v>
    </nc>
  </rcc>
  <rcc rId="12721" sId="1">
    <nc r="G595">
      <v>10848</v>
    </nc>
  </rcc>
  <rcv guid="{CFE03FCF-A4D8-435A-8A9B-0544466F5A93}" action="delete"/>
  <rcv guid="{CFE03FCF-A4D8-435A-8A9B-0544466F5A93}" action="add"/>
</revisions>
</file>

<file path=xl/revisions/revisionLog1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2" sId="1">
    <oc r="G288">
      <v>-1217</v>
    </oc>
    <nc r="G288">
      <v>1213</v>
    </nc>
  </rcc>
  <rcv guid="{CFE03FCF-A4D8-435A-8A9B-0544466F5A93}" action="delete"/>
  <rcv guid="{CFE03FCF-A4D8-435A-8A9B-0544466F5A93}" action="add"/>
</revisions>
</file>

<file path=xl/revisions/revisionLog1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3" sId="1">
    <oc r="G212">
      <v>-8591</v>
    </oc>
    <nc r="G212">
      <v>-6566</v>
    </nc>
  </rcc>
</revisions>
</file>

<file path=xl/revisions/revisionLog1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24" sId="1">
    <nc r="K574">
      <v>-22509</v>
    </nc>
  </rcc>
  <rcc rId="12725" sId="1">
    <nc r="G592">
      <v>170</v>
    </nc>
  </rcc>
  <rcc rId="12726" sId="1">
    <nc r="E547">
      <v>1565</v>
    </nc>
  </rcc>
  <rcc rId="12727" sId="1">
    <nc r="F547">
      <v>5029</v>
    </nc>
  </rcc>
  <rcc rId="12728" sId="1">
    <nc r="J547">
      <v>-7000</v>
    </nc>
  </rcc>
  <rcc rId="12729" sId="1">
    <nc r="K547">
      <v>467</v>
    </nc>
  </rcc>
  <rcc rId="12730" sId="1">
    <oc r="G547">
      <v>2854</v>
    </oc>
    <nc r="G547">
      <v>2793</v>
    </nc>
  </rcc>
  <rcv guid="{CFE03FCF-A4D8-435A-8A9B-0544466F5A93}" action="delete"/>
  <rcv guid="{CFE03FCF-A4D8-435A-8A9B-0544466F5A93}" action="add"/>
</revisions>
</file>

<file path=xl/revisions/revisionLog1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31" sId="1">
    <nc r="E571">
      <v>1100</v>
    </nc>
  </rcc>
  <rcc rId="12732" sId="1">
    <nc r="F571">
      <v>100</v>
    </nc>
  </rcc>
  <rcc rId="12733" sId="1">
    <nc r="G571">
      <v>9042</v>
    </nc>
  </rcc>
  <rcc rId="12734" sId="1">
    <nc r="E568">
      <v>-982</v>
    </nc>
  </rcc>
  <rcc rId="12735" sId="1">
    <nc r="F568">
      <v>982</v>
    </nc>
  </rcc>
  <rcc rId="12736" sId="1">
    <nc r="E562">
      <v>-2584</v>
    </nc>
  </rcc>
  <rcc rId="12737" sId="1">
    <nc r="F562">
      <v>284</v>
    </nc>
  </rcc>
  <rcc rId="12738" sId="1">
    <nc r="G562">
      <v>2000</v>
    </nc>
  </rcc>
  <rcc rId="12739" sId="1">
    <nc r="J562">
      <v>300</v>
    </nc>
  </rcc>
  <rcc rId="12740" sId="1">
    <nc r="E553">
      <v>-6555</v>
    </nc>
  </rcc>
  <rcc rId="12741" sId="1">
    <nc r="F553">
      <v>6555</v>
    </nc>
  </rcc>
  <rcc rId="12742" sId="1">
    <nc r="E565">
      <v>27281</v>
    </nc>
  </rcc>
  <rcc rId="12743" sId="1">
    <nc r="F565">
      <v>5377</v>
    </nc>
  </rcc>
  <rcc rId="12744" sId="1">
    <nc r="G565">
      <v>-9979</v>
    </nc>
  </rcc>
  <rcc rId="12745" sId="1">
    <nc r="E556">
      <v>77</v>
    </nc>
  </rcc>
  <rcc rId="12746" sId="1">
    <nc r="F556">
      <v>19</v>
    </nc>
  </rcc>
  <rcc rId="12747" sId="1">
    <nc r="G556">
      <v>-96</v>
    </nc>
  </rcc>
</revisions>
</file>

<file path=xl/revisions/revisionLog1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48" sId="1">
    <oc r="N613">
      <f>'\\DC1\Finanses\GROZIJUMI\2020\12.2020\[1.pielikums_Pamatbudzeta_ienemumi _09_2020.xls]Sheet1'!$G$121-N610</f>
    </oc>
    <nc r="N613">
      <f>'\\DC1\Finanses\GROZIJUMI\2020\12.2020\[1.pielikums_Pamatbudzeta_ienemumi _09_2020.xls]Sheet1'!$G$121-N610</f>
    </nc>
  </rcc>
  <rcc rId="12749" sId="1">
    <oc r="C574">
      <f>D574+G574+H574+I574+J574+K574+L574+M574</f>
    </oc>
    <nc r="C574">
      <v>-22849</v>
    </nc>
  </rcc>
</revisions>
</file>

<file path=xl/revisions/revisionLog1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0" sId="1">
    <oc r="K574">
      <v>-22509</v>
    </oc>
    <nc r="K574">
      <v>-22849</v>
    </nc>
  </rcc>
  <rcc rId="12751" sId="1">
    <oc r="C574">
      <v>-22849</v>
    </oc>
    <nc r="C574">
      <f>D574+G574+H574+I574+J574+K574+L574+M574</f>
    </nc>
  </rcc>
</revisions>
</file>

<file path=xl/revisions/revisionLog1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2" sId="1">
    <oc r="N613">
      <f>'\\DC1\Finanses\GROZIJUMI\2020\12.2020\[1.pielikums_Pamatbudzeta_ienemumi _09_2020.xls]Sheet1'!$G$121-N610</f>
    </oc>
    <nc r="N613"/>
  </rcc>
  <rcv guid="{CFE03FCF-A4D8-435A-8A9B-0544466F5A93}" action="delete"/>
  <rcv guid="{CFE03FCF-A4D8-435A-8A9B-0544466F5A93}" action="add"/>
</revisions>
</file>

<file path=xl/revisions/revisionLog1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3" sId="1">
    <nc r="N612">
      <f>'\\DC1\Finanses\GROZIJUMI\2020\12.2020\[1.pielikums_Pamatbudzeta_ienemumi _09_2020.xls]Sheet1'!$G$122</f>
    </nc>
  </rcc>
  <rcc rId="12754" sId="1">
    <nc r="N614">
      <f>N612-N610</f>
    </nc>
  </rcc>
  <rcc rId="12755" sId="1">
    <oc r="C610">
      <v>-2250222</v>
    </oc>
    <nc r="C610">
      <v>-2592273</v>
    </nc>
  </rcc>
</revisions>
</file>

<file path=xl/revisions/revisionLog1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6" sId="1">
    <nc r="E484">
      <v>-3350</v>
    </nc>
  </rcc>
  <rcc rId="12757" sId="1">
    <nc r="F484">
      <v>12</v>
    </nc>
  </rcc>
  <rcc rId="12758" sId="1">
    <nc r="G484">
      <v>-6468</v>
    </nc>
  </rcc>
  <rcc rId="12759" sId="1">
    <nc r="G493">
      <v>-6371</v>
    </nc>
  </rcc>
  <rcc rId="12760" sId="1">
    <nc r="L493">
      <v>6493</v>
    </nc>
  </rcc>
  <rcc rId="12761" sId="1">
    <oc r="C610">
      <v>-2592273</v>
    </oc>
    <nc r="C610">
      <v>-2596010</v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3" sId="1">
    <oc r="E448">
      <v>672</v>
    </oc>
    <nc r="E448">
      <v>728</v>
    </nc>
  </rcc>
  <rcc rId="12764" sId="1">
    <oc r="F448">
      <v>162</v>
    </oc>
    <nc r="F448">
      <v>176</v>
    </nc>
  </rcc>
  <rcc rId="12765" sId="1">
    <oc r="E454">
      <v>1417</v>
    </oc>
    <nc r="E454">
      <v>1165</v>
    </nc>
  </rcc>
  <rcc rId="12766" sId="1">
    <oc r="F454">
      <v>342</v>
    </oc>
    <nc r="F454">
      <v>281</v>
    </nc>
  </rcc>
  <rcc rId="12767" sId="1">
    <nc r="E433">
      <v>73</v>
    </nc>
  </rcc>
  <rcc rId="12768" sId="1">
    <nc r="F433">
      <v>17</v>
    </nc>
  </rcc>
  <rcc rId="12769" sId="1">
    <oc r="E436">
      <v>425</v>
    </oc>
    <nc r="E436">
      <v>548</v>
    </nc>
  </rcc>
  <rcc rId="12770" sId="1">
    <oc r="F436">
      <v>102</v>
    </oc>
    <nc r="F436">
      <v>132</v>
    </nc>
  </rcc>
  <rcc rId="12771" sId="1">
    <oc r="E442">
      <v>1971</v>
    </oc>
    <nc r="E442">
      <v>1568</v>
    </nc>
  </rcc>
  <rcc rId="12772" sId="1">
    <oc r="F442">
      <v>475</v>
    </oc>
    <nc r="F442">
      <v>378</v>
    </nc>
  </rcc>
  <rcc rId="12773" sId="1">
    <nc r="E406">
      <v>153</v>
    </nc>
  </rcc>
  <rcc rId="12774" sId="1">
    <nc r="F406">
      <v>37</v>
    </nc>
  </rcc>
  <rcc rId="12775" sId="1">
    <nc r="E403">
      <v>363</v>
    </nc>
  </rcc>
  <rcc rId="12776" sId="1">
    <nc r="F403">
      <v>87</v>
    </nc>
  </rcc>
  <rcc rId="12777" sId="1">
    <nc r="E412">
      <v>16</v>
    </nc>
  </rcc>
  <rcc rId="12778" sId="1">
    <nc r="F412">
      <v>4</v>
    </nc>
  </rcc>
  <rcc rId="12779" sId="1">
    <nc r="E415">
      <v>-129</v>
    </nc>
  </rcc>
  <rcc rId="12780" sId="1">
    <nc r="F415">
      <v>-31</v>
    </nc>
  </rcc>
</revisions>
</file>

<file path=xl/revisions/revisionLog1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81" sId="1">
    <oc r="E427">
      <v>2394</v>
    </oc>
    <nc r="E427">
      <v>-1635</v>
    </nc>
  </rcc>
  <rcc rId="12782" sId="1">
    <oc r="E463">
      <v>3457</v>
    </oc>
    <nc r="E463">
      <v>-975</v>
    </nc>
  </rcc>
  <rcc rId="12783" sId="1">
    <oc r="F463">
      <v>833</v>
    </oc>
    <nc r="F463">
      <v>-235</v>
    </nc>
  </rcc>
  <rcc rId="12784" sId="1">
    <oc r="E460">
      <v>546</v>
    </oc>
    <nc r="E460">
      <v>4978</v>
    </nc>
  </rcc>
  <rcc rId="12785" sId="1">
    <oc r="F460">
      <v>131</v>
    </oc>
    <nc r="F460">
      <v>1199</v>
    </nc>
  </rcc>
  <rcc rId="12786" sId="1">
    <oc r="E454">
      <v>1165</v>
    </oc>
    <nc r="E454">
      <v>-7906</v>
    </nc>
  </rcc>
  <rcc rId="12787" sId="1">
    <oc r="F454">
      <v>281</v>
    </oc>
    <nc r="F454">
      <v>-1904</v>
    </nc>
  </rcc>
  <rcc rId="12788" sId="1">
    <nc r="E478">
      <v>12225</v>
    </nc>
  </rcc>
  <rcc rId="12789" sId="1">
    <nc r="F478">
      <v>4031</v>
    </nc>
  </rcc>
  <rcc rId="12790" sId="1">
    <oc r="F427">
      <v>577</v>
    </oc>
    <nc r="F427">
      <v>1206</v>
    </nc>
  </rcc>
  <rcc rId="12791" sId="1">
    <oc r="F448">
      <v>176</v>
    </oc>
    <nc r="F448">
      <v>576</v>
    </nc>
  </rcc>
  <rcc rId="12792" sId="1">
    <oc r="F424">
      <v>527</v>
    </oc>
    <nc r="F424">
      <v>627</v>
    </nc>
  </rcc>
  <rcc rId="12793" sId="1">
    <oc r="E433">
      <v>73</v>
    </oc>
    <nc r="E433">
      <v>1151</v>
    </nc>
  </rcc>
  <rcc rId="12794" sId="1">
    <oc r="F433">
      <v>17</v>
    </oc>
    <nc r="F433">
      <v>525</v>
    </nc>
  </rcc>
  <rcc rId="12795" sId="1">
    <oc r="E445">
      <v>219</v>
    </oc>
    <nc r="E445">
      <v>791</v>
    </nc>
  </rcc>
  <rcc rId="12796" sId="1">
    <oc r="F445">
      <v>52</v>
    </oc>
    <nc r="F445">
      <v>754</v>
    </nc>
  </rcc>
  <rcc rId="12797" sId="1">
    <nc r="E421">
      <v>5000</v>
    </nc>
  </rcc>
  <rcc rId="12798" sId="1">
    <nc r="F421">
      <v>1130</v>
    </nc>
  </rcc>
  <rcc rId="12799" sId="1">
    <nc r="E400">
      <v>-12290</v>
    </nc>
  </rcc>
  <rcc rId="12800" sId="1">
    <nc r="F400">
      <v>1200</v>
    </nc>
  </rcc>
</revisions>
</file>

<file path=xl/revisions/revisionLog1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1" sId="1">
    <nc r="J73">
      <v>513</v>
    </nc>
  </rcc>
  <rcc rId="12802" sId="1">
    <oc r="G73">
      <v>600</v>
    </oc>
    <nc r="G73">
      <v>87</v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4" sId="1">
    <oc r="E502">
      <v>-9000</v>
    </oc>
    <nc r="E502">
      <v>-12047</v>
    </nc>
  </rcc>
  <rcc rId="12805" sId="1">
    <oc r="G502">
      <v>-10025</v>
    </oc>
    <nc r="G502">
      <v>-8903</v>
    </nc>
  </rcc>
  <rcc rId="12806" sId="1">
    <oc r="J502">
      <v>8693</v>
    </oc>
    <nc r="J502">
      <v>10618</v>
    </nc>
  </rcc>
</revisions>
</file>

<file path=xl/revisions/revisionLog1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07" sId="1">
    <oc r="H249">
      <v>-3000</v>
    </oc>
    <nc r="H249">
      <v>-5200</v>
    </nc>
  </rcc>
  <rcv guid="{CFE03FCF-A4D8-435A-8A9B-0544466F5A93}" action="delete"/>
  <rcv guid="{CFE03FCF-A4D8-435A-8A9B-0544466F5A93}" action="add"/>
</revisions>
</file>

<file path=xl/revisions/revisionLog1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08" sId="1" ref="A609:XFD609" action="insertRow"/>
  <rcc rId="12809" sId="1">
    <nc r="B609" t="inlineStr">
      <is>
        <t>Ieguldījumi SIA Dobeles komuņālie pakalpojumi"</t>
      </is>
    </nc>
  </rcc>
  <rcc rId="12810" sId="1">
    <nc r="C609">
      <v>-2200</v>
    </nc>
  </rcc>
  <rcc rId="12811" sId="1">
    <oc r="C606">
      <f>C607+C608+C610+C611</f>
    </oc>
    <nc r="C606">
      <f>C607+C608+C609+C610+C611</f>
    </nc>
  </rcc>
</revisions>
</file>

<file path=xl/revisions/revisionLog1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2" sId="1">
    <oc r="C607">
      <v>-2756043</v>
    </oc>
    <nc r="C607">
      <v>-2883019</v>
    </nc>
  </rcc>
  <rcv guid="{CFE03FCF-A4D8-435A-8A9B-0544466F5A93}" action="delete"/>
  <rcv guid="{CFE03FCF-A4D8-435A-8A9B-0544466F5A93}" action="add"/>
</revisions>
</file>

<file path=xl/revisions/revisionLog1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3" sId="1">
    <nc r="J187">
      <v>128000</v>
    </nc>
  </rcc>
</revisions>
</file>

<file path=xl/revisions/revisionLog1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4" sId="1">
    <nc r="G369">
      <v>-52912</v>
    </nc>
  </rcc>
  <rcc rId="12815" sId="1">
    <nc r="H184">
      <v>-6000</v>
    </nc>
  </rcc>
  <rcc rId="12816" sId="1">
    <nc r="J233">
      <v>-50000</v>
    </nc>
  </rcc>
  <rcc rId="12817" sId="1">
    <nc r="J255">
      <v>-8917</v>
    </nc>
  </rcc>
  <rcc rId="12818" sId="1">
    <oc r="G255">
      <v>-69234</v>
    </oc>
    <nc r="G255"/>
  </rcc>
</revisions>
</file>

<file path=xl/revisions/revisionLog1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9" sId="1">
    <nc r="G255">
      <v>-146381</v>
    </nc>
  </rcc>
</revisions>
</file>

<file path=xl/revisions/revisionLog1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0" sId="1">
    <nc r="J589">
      <v>-60000</v>
    </nc>
  </rcc>
</revisions>
</file>

<file path=xl/revisions/revisionLog1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1" sId="1">
    <oc r="L493">
      <v>6493</v>
    </oc>
    <nc r="L493"/>
  </rcc>
  <rcc rId="12822" sId="1">
    <oc r="G493">
      <v>-6371</v>
    </oc>
    <nc r="G493">
      <v>122</v>
    </nc>
  </rcc>
  <rcv guid="{CFE03FCF-A4D8-435A-8A9B-0544466F5A93}" action="delete"/>
  <rcv guid="{CFE03FCF-A4D8-435A-8A9B-0544466F5A93}" action="add"/>
</revisions>
</file>

<file path=xl/revisions/revisionLog1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3" sId="1">
    <oc r="M8" t="inlineStr">
      <is>
        <t>(ar grozījumiem 29.12.2020 Nr./17 )</t>
      </is>
    </oc>
    <nc r="M8" t="inlineStr">
      <is>
        <t>(ar grozījumiem 29.12.2020 lēmums Nr./17 )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1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5" sId="1">
    <oc r="L487">
      <v>47350</v>
    </oc>
    <nc r="L487">
      <v>56487</v>
    </nc>
  </rcc>
  <rcc rId="12826" sId="1">
    <oc r="G484">
      <v>-6468</v>
    </oc>
    <nc r="G484">
      <v>-15605</v>
    </nc>
  </rcc>
  <rcv guid="{CFE03FCF-A4D8-435A-8A9B-0544466F5A93}" action="delete"/>
  <rcv guid="{CFE03FCF-A4D8-435A-8A9B-0544466F5A93}" action="add"/>
</revisions>
</file>

<file path=xl/revisions/revisionLog1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7" sId="1">
    <nc r="G285">
      <v>-339</v>
    </nc>
  </rcc>
  <rcc rId="12828" sId="1">
    <oc r="G288">
      <v>1213</v>
    </oc>
    <nc r="G288">
      <v>1552</v>
    </nc>
  </rcc>
  <rcv guid="{CFE03FCF-A4D8-435A-8A9B-0544466F5A93}" action="delete"/>
  <rcv guid="{CFE03FCF-A4D8-435A-8A9B-0544466F5A93}" action="add"/>
</revisions>
</file>

<file path=xl/revisions/revisionLog1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29" sId="1">
    <oc r="J442">
      <v>-1328</v>
    </oc>
    <nc r="J442">
      <v>-706</v>
    </nc>
  </rcc>
  <rcc rId="12830" sId="1">
    <oc r="G442">
      <v>1328</v>
    </oc>
    <nc r="G442">
      <v>706</v>
    </nc>
  </rcc>
  <rcv guid="{CFE03FCF-A4D8-435A-8A9B-0544466F5A93}" action="delete"/>
  <rcv guid="{CFE03FCF-A4D8-435A-8A9B-0544466F5A93}" action="add"/>
</revisions>
</file>

<file path=xl/revisions/revisionLog1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1" sId="1">
    <oc r="J436">
      <v>3694</v>
    </oc>
    <nc r="J436">
      <v>3699</v>
    </nc>
  </rcc>
  <rcc rId="12832" sId="1">
    <oc r="G436">
      <v>-3694</v>
    </oc>
    <nc r="G436">
      <v>-3699</v>
    </nc>
  </rcc>
  <rcc rId="12833" sId="1">
    <nc r="E535">
      <v>-6528</v>
    </nc>
  </rcc>
  <rcc rId="12834" sId="1">
    <nc r="F535">
      <v>6528</v>
    </nc>
  </rcc>
</revisions>
</file>

<file path=xl/revisions/revisionLog1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5" sId="1">
    <oc r="J436">
      <v>3699</v>
    </oc>
    <nc r="J436">
      <v>3912</v>
    </nc>
  </rcc>
  <rcc rId="12836" sId="1">
    <oc r="G436">
      <v>-3699</v>
    </oc>
    <nc r="G436">
      <v>-3912</v>
    </nc>
  </rcc>
  <rcv guid="{CFE03FCF-A4D8-435A-8A9B-0544466F5A93}" action="delete"/>
  <rcv guid="{CFE03FCF-A4D8-435A-8A9B-0544466F5A93}" action="add"/>
</revisions>
</file>

<file path=xl/revisions/revisionLog1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37" sId="1">
    <nc r="J559">
      <v>55</v>
    </nc>
  </rcc>
  <rcc rId="12838" sId="1">
    <nc r="G559">
      <v>-55</v>
    </nc>
  </rcc>
  <rcc rId="12839" sId="1">
    <oc r="K547">
      <v>467</v>
    </oc>
    <nc r="K547">
      <v>567</v>
    </nc>
  </rcc>
  <rcc rId="12840" sId="1">
    <oc r="G547">
      <v>2793</v>
    </oc>
    <nc r="G547">
      <v>2693</v>
    </nc>
  </rcc>
  <rcv guid="{CFE03FCF-A4D8-435A-8A9B-0544466F5A93}" action="delete"/>
  <rcv guid="{CFE03FCF-A4D8-435A-8A9B-0544466F5A93}" action="add"/>
</revisions>
</file>

<file path=xl/revisions/revisionLog1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1" sId="1">
    <oc r="G595">
      <v>10848</v>
    </oc>
    <nc r="G595">
      <v>13848</v>
    </nc>
  </rcc>
  <rcc rId="12842" sId="1">
    <oc r="G601">
      <v>-10898</v>
    </oc>
    <nc r="G601">
      <v>-13898</v>
    </nc>
  </rcc>
</revisions>
</file>

<file path=xl/revisions/revisionLog1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3" sId="1">
    <oc r="J107">
      <v>9223</v>
    </oc>
    <nc r="J107">
      <v>14223</v>
    </nc>
  </rcc>
  <rcc rId="12844" sId="1">
    <oc r="G107">
      <v>-9223</v>
    </oc>
    <nc r="G107">
      <v>-14223</v>
    </nc>
  </rcc>
  <rcv guid="{CFE03FCF-A4D8-435A-8A9B-0544466F5A93}" action="delete"/>
  <rcv guid="{CFE03FCF-A4D8-435A-8A9B-0544466F5A93}" action="add"/>
</revisions>
</file>

<file path=xl/revisions/revisionLog1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5" sId="1">
    <oc r="J233">
      <v>-50000</v>
    </oc>
    <nc r="J233">
      <v>-75000</v>
    </nc>
  </rcc>
  <rcc rId="12846" sId="1">
    <oc r="G233">
      <v>20000</v>
    </oc>
    <nc r="G233">
      <v>45000</v>
    </nc>
  </rcc>
</revisions>
</file>

<file path=xl/revisions/revisionLog1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7" sId="1">
    <nc r="G184">
      <v>-3000</v>
    </nc>
  </rcc>
  <rcc rId="12848" sId="1">
    <nc r="G209">
      <v>3000</v>
    </nc>
  </rcc>
</revisions>
</file>

<file path=xl/revisions/revisionLog1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49" sId="1">
    <oc r="E400">
      <v>-12290</v>
    </oc>
    <nc r="E400">
      <v>-12419</v>
    </nc>
  </rcc>
  <rcc rId="12850" sId="1">
    <oc r="F400">
      <v>1200</v>
    </oc>
    <nc r="F400">
      <v>1169</v>
    </nc>
  </rcc>
  <rcc rId="12851" sId="1">
    <oc r="E406">
      <v>153</v>
    </oc>
    <nc r="E406">
      <v>250</v>
    </nc>
  </rcc>
  <rcc rId="12852" sId="1">
    <oc r="F406">
      <v>37</v>
    </oc>
    <nc r="F406">
      <v>60</v>
    </nc>
  </rcc>
  <rcc rId="12853" sId="1">
    <oc r="E403">
      <v>363</v>
    </oc>
    <nc r="E403">
      <v>395</v>
    </nc>
  </rcc>
  <rcc rId="12854" sId="1">
    <oc r="F403">
      <v>87</v>
    </oc>
    <nc r="F403">
      <v>95</v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2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56" sId="1">
    <nc r="F95">
      <v>-5</v>
    </nc>
  </rcc>
  <rcc rId="12857" sId="1">
    <nc r="G95">
      <v>5</v>
    </nc>
  </rcc>
  <rcc rId="12858" sId="1">
    <nc r="E233">
      <v>500</v>
    </nc>
  </rcc>
  <rcc rId="12859" sId="1">
    <nc r="F233">
      <v>25</v>
    </nc>
  </rcc>
  <rcc rId="12860" sId="1">
    <oc r="G233">
      <v>45000</v>
    </oc>
    <nc r="G233">
      <v>49833</v>
    </nc>
  </rcc>
  <rcc rId="12861" sId="1">
    <oc r="J233">
      <v>-75000</v>
    </oc>
    <nc r="J233">
      <v>-81434</v>
    </nc>
  </rcc>
  <rcv guid="{CFE03FCF-A4D8-435A-8A9B-0544466F5A93}" action="delete"/>
  <rcv guid="{CFE03FCF-A4D8-435A-8A9B-0544466F5A93}" action="add"/>
</revisions>
</file>

<file path=xl/revisions/revisionLog2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2" sId="1">
    <oc r="G209">
      <v>3000</v>
    </oc>
    <nc r="G209">
      <v>4076</v>
    </nc>
  </rcc>
</revisions>
</file>

<file path=xl/revisions/revisionLog2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3" sId="1">
    <oc r="G601">
      <v>-13898</v>
    </oc>
    <nc r="G601">
      <v>-15599</v>
    </nc>
  </rcc>
  <rcc rId="12864" sId="1">
    <oc r="E595">
      <v>6106</v>
    </oc>
    <nc r="E595">
      <v>7873</v>
    </nc>
  </rcc>
  <rcc rId="12865" sId="1">
    <oc r="F595">
      <v>1271</v>
    </oc>
    <nc r="F595">
      <v>1677</v>
    </nc>
  </rcc>
  <rcc rId="12866" sId="1">
    <oc r="G595">
      <v>13848</v>
    </oc>
    <nc r="G595">
      <v>13376</v>
    </nc>
  </rcc>
</revisions>
</file>

<file path=xl/revisions/revisionLog2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7" sId="1">
    <oc r="G366">
      <v>-5500</v>
    </oc>
    <nc r="G366">
      <v>-5624</v>
    </nc>
  </rcc>
  <rcc rId="12868" sId="1">
    <oc r="J366">
      <v>5500</v>
    </oc>
    <nc r="J366">
      <v>5624</v>
    </nc>
  </rcc>
  <rcv guid="{CFE03FCF-A4D8-435A-8A9B-0544466F5A93}" action="delete"/>
  <rcv guid="{CFE03FCF-A4D8-435A-8A9B-0544466F5A93}" action="add"/>
</revisions>
</file>

<file path=xl/revisions/revisionLog2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9" sId="1">
    <oc r="E333">
      <v>197</v>
    </oc>
    <nc r="E333">
      <v>174</v>
    </nc>
  </rcc>
  <rcc rId="12870" sId="1">
    <oc r="F333">
      <v>3</v>
    </oc>
    <nc r="F333">
      <v>26</v>
    </nc>
  </rcc>
</revisions>
</file>

<file path=xl/revisions/revisionLog2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1" sId="1">
    <nc r="H586">
      <v>-530</v>
    </nc>
  </rcc>
  <rcc rId="12872" sId="1">
    <nc r="G586">
      <v>530</v>
    </nc>
  </rcc>
</revisions>
</file>

<file path=xl/revisions/revisionLog2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3" sId="1">
    <oc r="E547">
      <v>1565</v>
    </oc>
    <nc r="E547">
      <v>1054</v>
    </nc>
  </rcc>
  <rcc rId="12874" sId="1">
    <oc r="F547">
      <v>5029</v>
    </oc>
    <nc r="F547">
      <v>5540</v>
    </nc>
  </rcc>
</revisions>
</file>

<file path=xl/revisions/revisionLog2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5" sId="1">
    <nc r="E409">
      <v>-1079</v>
    </nc>
  </rcc>
  <rcc rId="12876" sId="1">
    <nc r="F409">
      <v>1079</v>
    </nc>
  </rcc>
  <rcv guid="{CFE03FCF-A4D8-435A-8A9B-0544466F5A93}" action="delete"/>
  <rcv guid="{CFE03FCF-A4D8-435A-8A9B-0544466F5A93}" action="add"/>
</revisions>
</file>

<file path=xl/revisions/revisionLog2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7" sId="1">
    <oc r="E412">
      <v>16</v>
    </oc>
    <nc r="E412">
      <v>-655</v>
    </nc>
  </rcc>
  <rcc rId="12878" sId="1">
    <oc r="F412">
      <v>4</v>
    </oc>
    <nc r="F412">
      <v>675</v>
    </nc>
  </rcc>
  <rcc rId="12879" sId="1">
    <oc r="E427">
      <v>-1635</v>
    </oc>
    <nc r="E427">
      <v>-3798</v>
    </nc>
  </rcc>
  <rcc rId="12880" sId="1">
    <oc r="F427">
      <v>1206</v>
    </oc>
    <nc r="F427">
      <v>3369</v>
    </nc>
  </rcc>
  <rcc rId="12881" sId="1">
    <oc r="E430">
      <v>2330</v>
    </oc>
    <nc r="E430">
      <v>-2026</v>
    </nc>
  </rcc>
  <rcc rId="12882" sId="1">
    <oc r="F430">
      <v>563</v>
    </oc>
    <nc r="F430">
      <v>4919</v>
    </nc>
  </rcc>
  <rcc rId="12883" sId="1">
    <oc r="E436">
      <v>548</v>
    </oc>
    <nc r="E436">
      <v>-1064</v>
    </nc>
  </rcc>
  <rcc rId="12884" sId="1">
    <oc r="F436">
      <v>132</v>
    </oc>
    <nc r="F436">
      <v>1744</v>
    </nc>
  </rcc>
</revisions>
</file>

<file path=xl/revisions/revisionLog2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85" sId="1">
    <oc r="E451">
      <v>809</v>
    </oc>
    <nc r="E451">
      <v>-1423</v>
    </nc>
  </rcc>
  <rcc rId="12886" sId="1">
    <oc r="F451">
      <v>194</v>
    </oc>
    <nc r="F451">
      <v>2426</v>
    </nc>
  </rcc>
  <rcc rId="12887" sId="1">
    <nc r="J460">
      <v>75</v>
    </nc>
  </rcc>
  <rcc rId="12888" sId="1">
    <nc r="G460">
      <v>-75</v>
    </nc>
  </rcc>
</revisions>
</file>

<file path=xl/revisions/revisionLog2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89" sId="1">
    <oc r="E424">
      <v>2190</v>
    </oc>
    <nc r="E424">
      <v>1023</v>
    </nc>
  </rcc>
  <rcc rId="12890" sId="1">
    <oc r="F424">
      <v>627</v>
    </oc>
    <nc r="F424">
      <v>1794</v>
    </nc>
  </rcc>
  <rcv guid="{CFE03FCF-A4D8-435A-8A9B-0544466F5A93}" action="delete"/>
  <rcv guid="{CFE03FCF-A4D8-435A-8A9B-0544466F5A93}" action="add"/>
</revisions>
</file>

<file path=xl/revisions/revisionLog2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91" sId="1">
    <oc r="E478">
      <v>12225</v>
    </oc>
    <nc r="E478">
      <v>12465</v>
    </nc>
  </rcc>
  <rcc rId="12892" sId="1">
    <nc r="G478">
      <v>-240</v>
    </nc>
  </rcc>
</revisions>
</file>

<file path=xl/revisions/revisionLog2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93" sId="1">
    <oc r="E433">
      <v>1151</v>
    </oc>
    <nc r="E433">
      <v>1201</v>
    </nc>
  </rcc>
  <rcc rId="12894" sId="1">
    <oc r="F433">
      <v>525</v>
    </oc>
    <nc r="F433">
      <v>475</v>
    </nc>
  </rcc>
</revisions>
</file>

<file path=xl/revisions/revisionLog2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95" sId="1">
    <oc r="E424">
      <v>1023</v>
    </oc>
    <nc r="E424">
      <v>2190</v>
    </nc>
  </rcc>
  <rcc rId="12896" sId="1">
    <oc r="F424">
      <v>1794</v>
    </oc>
    <nc r="F424">
      <v>627</v>
    </nc>
  </rcc>
  <rcv guid="{CFE03FCF-A4D8-435A-8A9B-0544466F5A93}" action="delete"/>
  <rcv guid="{CFE03FCF-A4D8-435A-8A9B-0544466F5A93}" action="add"/>
</revisions>
</file>

<file path=xl/revisions/revisionLog2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97" sId="1">
    <oc r="E424">
      <v>2190</v>
    </oc>
    <nc r="E424">
      <v>1264</v>
    </nc>
  </rcc>
  <rcc rId="12898" sId="1">
    <oc r="F424">
      <v>627</v>
    </oc>
    <nc r="F424">
      <v>1553</v>
    </nc>
  </rcc>
</revisions>
</file>

<file path=xl/revisions/revisionLog2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2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00" sId="1">
    <oc r="N611">
      <f>C605-C606</f>
    </oc>
    <nc r="N611"/>
  </rcc>
  <rcc rId="12901" sId="1">
    <oc r="N613">
      <f>'\\DC1\Finanses\GROZIJUMI\2020\12.2020\[1.pielikums_Pamatbudzeta_ienemumi _09_2020.xls]Sheet1'!$G$122</f>
    </oc>
    <nc r="N613"/>
  </rcc>
  <rcc rId="12902" sId="1">
    <oc r="N615">
      <f>N613-N611</f>
    </oc>
    <nc r="N615"/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2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04" sId="1">
    <oc r="M4" t="inlineStr">
      <is>
        <t>Dobeles novada domes 30.01.2020</t>
      </is>
    </oc>
    <nc r="M4" t="inlineStr">
      <is>
        <t>Dobeles novada domes 30.01.2020.</t>
      </is>
    </nc>
  </rcc>
  <rcc rId="12905" sId="1">
    <oc r="M8" t="inlineStr">
      <is>
        <t>(ar grozījumiem 29.12.2020 lēmums Nr./17 )</t>
      </is>
    </oc>
    <nc r="M8" t="inlineStr">
      <is>
        <t>(ar grozījumiem 29.12.2020 lēmums Nr.338/17 )</t>
      </is>
    </nc>
  </rcc>
  <rdn rId="0" localSheetId="1" customView="1" name="Z_0C33340C_90B9_4DC8_9EC1_FF7A90A6CD3D_.wvu.Rows" hidden="1" oldHidden="1">
    <formula>Sheet1!$195:$195</formula>
  </rdn>
  <rcv guid="{0C33340C-90B9-4DC8-9EC1-FF7A90A6CD3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abSelected="1" topLeftCell="A604" zoomScale="150" zoomScaleNormal="150" workbookViewId="0">
      <selection activeCell="C612" sqref="C612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8"/>
      <c r="B3" s="108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257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251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248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4" t="s">
        <v>258</v>
      </c>
    </row>
    <row r="9" spans="1:13" s="7" customFormat="1" ht="15.75" customHeight="1" x14ac:dyDescent="0.25">
      <c r="A9" s="6"/>
      <c r="B9" s="8"/>
      <c r="C9" s="107" t="s">
        <v>236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s="12" customFormat="1" ht="15.75" customHeight="1" x14ac:dyDescent="0.25">
      <c r="A10" s="108"/>
      <c r="B10" s="108"/>
      <c r="C10" s="108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229</v>
      </c>
      <c r="J13" s="16" t="s">
        <v>118</v>
      </c>
      <c r="K13" s="16" t="s">
        <v>230</v>
      </c>
      <c r="L13" s="18" t="s">
        <v>231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6" t="s">
        <v>3</v>
      </c>
      <c r="F14" s="106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2729258</v>
      </c>
      <c r="D15" s="23">
        <f t="shared" ref="D15:M15" si="0">SUM(D18,D21,D24,D27,D30,D33,D36,D39,D42,D45,D48,D51,D54,D57,D60)</f>
        <v>1876683</v>
      </c>
      <c r="E15" s="23">
        <f t="shared" si="0"/>
        <v>1498291</v>
      </c>
      <c r="F15" s="23">
        <f t="shared" si="0"/>
        <v>378392</v>
      </c>
      <c r="G15" s="23">
        <f t="shared" si="0"/>
        <v>729265</v>
      </c>
      <c r="H15" s="23">
        <f t="shared" si="0"/>
        <v>0</v>
      </c>
      <c r="I15" s="23">
        <f t="shared" si="0"/>
        <v>0</v>
      </c>
      <c r="J15" s="23">
        <f t="shared" si="0"/>
        <v>119810</v>
      </c>
      <c r="K15" s="23">
        <f t="shared" si="0"/>
        <v>0</v>
      </c>
      <c r="L15" s="23">
        <f t="shared" si="0"/>
        <v>3500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4868</v>
      </c>
      <c r="D16" s="23">
        <f t="shared" ref="D16:M16" si="1">SUM(D19,D22,D25,D28,D31,D34,D37,D40,D43,D46,D49,D52,D55,D58,D61)</f>
        <v>150</v>
      </c>
      <c r="E16" s="23">
        <f t="shared" si="1"/>
        <v>-11222</v>
      </c>
      <c r="F16" s="23">
        <f t="shared" si="1"/>
        <v>11372</v>
      </c>
      <c r="G16" s="23">
        <f t="shared" si="1"/>
        <v>4718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2734126</v>
      </c>
      <c r="D17" s="23">
        <f t="shared" ref="D17:M17" si="2">SUM(D15,D16)</f>
        <v>1876833</v>
      </c>
      <c r="E17" s="23">
        <f t="shared" si="2"/>
        <v>1487069</v>
      </c>
      <c r="F17" s="23">
        <f t="shared" si="2"/>
        <v>389764</v>
      </c>
      <c r="G17" s="23">
        <f t="shared" si="2"/>
        <v>733983</v>
      </c>
      <c r="H17" s="23">
        <f t="shared" si="2"/>
        <v>0</v>
      </c>
      <c r="I17" s="23">
        <f t="shared" si="2"/>
        <v>0</v>
      </c>
      <c r="J17" s="23">
        <f t="shared" si="2"/>
        <v>119810</v>
      </c>
      <c r="K17" s="23">
        <f t="shared" si="2"/>
        <v>0</v>
      </c>
      <c r="L17" s="23">
        <f t="shared" si="2"/>
        <v>3500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1720637</v>
      </c>
      <c r="D18" s="27">
        <f t="shared" ref="D18:D121" si="3">SUM(E18:F18)</f>
        <v>1123815</v>
      </c>
      <c r="E18" s="28">
        <v>903631</v>
      </c>
      <c r="F18" s="29">
        <v>220184</v>
      </c>
      <c r="G18" s="29">
        <v>474202</v>
      </c>
      <c r="H18" s="29"/>
      <c r="I18" s="29"/>
      <c r="J18" s="29">
        <v>119120</v>
      </c>
      <c r="K18" s="27"/>
      <c r="L18" s="27">
        <v>3500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0</v>
      </c>
      <c r="D19" s="27">
        <f>SUM(E19,F19)</f>
        <v>0</v>
      </c>
      <c r="E19" s="28">
        <v>-10408</v>
      </c>
      <c r="F19" s="29">
        <v>10408</v>
      </c>
      <c r="G19" s="29"/>
      <c r="H19" s="29"/>
      <c r="I19" s="29"/>
      <c r="J19" s="29"/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1720637</v>
      </c>
      <c r="D20" s="93">
        <f t="shared" ref="D20:M20" si="4">SUM(D18,D19)</f>
        <v>1123815</v>
      </c>
      <c r="E20" s="93">
        <f t="shared" si="4"/>
        <v>893223</v>
      </c>
      <c r="F20" s="93">
        <f t="shared" si="4"/>
        <v>230592</v>
      </c>
      <c r="G20" s="93">
        <f t="shared" si="4"/>
        <v>474202</v>
      </c>
      <c r="H20" s="93">
        <f t="shared" si="4"/>
        <v>0</v>
      </c>
      <c r="I20" s="93">
        <f t="shared" si="4"/>
        <v>0</v>
      </c>
      <c r="J20" s="93">
        <f t="shared" si="4"/>
        <v>119120</v>
      </c>
      <c r="K20" s="93">
        <f t="shared" si="4"/>
        <v>0</v>
      </c>
      <c r="L20" s="93">
        <f t="shared" si="4"/>
        <v>3500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139562</v>
      </c>
      <c r="D21" s="27">
        <f t="shared" si="3"/>
        <v>135368</v>
      </c>
      <c r="E21" s="28">
        <v>97000</v>
      </c>
      <c r="F21" s="29">
        <v>38368</v>
      </c>
      <c r="G21" s="29">
        <v>4194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139562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4194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82181</v>
      </c>
      <c r="D24" s="27">
        <f t="shared" si="3"/>
        <v>72141</v>
      </c>
      <c r="E24" s="28">
        <v>58136</v>
      </c>
      <c r="F24" s="29">
        <v>14005</v>
      </c>
      <c r="G24" s="29">
        <v>10040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>
        <v>-482</v>
      </c>
      <c r="F25" s="29">
        <v>482</v>
      </c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82181</v>
      </c>
      <c r="D26" s="93">
        <f t="shared" ref="D26" si="7">SUM(D24:D25)</f>
        <v>72141</v>
      </c>
      <c r="E26" s="93">
        <f t="shared" ref="E26" si="8">SUM(E24:E25)</f>
        <v>57654</v>
      </c>
      <c r="F26" s="93">
        <f t="shared" ref="F26" si="9">SUM(F24:F25)</f>
        <v>14487</v>
      </c>
      <c r="G26" s="93">
        <f t="shared" ref="G26" si="10">SUM(G24:G25)</f>
        <v>10040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68679</v>
      </c>
      <c r="D27" s="27">
        <f t="shared" si="3"/>
        <v>51909</v>
      </c>
      <c r="E27" s="28">
        <v>41832</v>
      </c>
      <c r="F27" s="29">
        <v>10077</v>
      </c>
      <c r="G27" s="29">
        <v>16770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>
        <v>-332</v>
      </c>
      <c r="F28" s="29">
        <v>332</v>
      </c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68679</v>
      </c>
      <c r="D29" s="93">
        <f t="shared" ref="D29" si="17">SUM(D27:D28)</f>
        <v>51909</v>
      </c>
      <c r="E29" s="93">
        <f t="shared" ref="E29" si="18">SUM(E27:E28)</f>
        <v>41500</v>
      </c>
      <c r="F29" s="93">
        <f t="shared" ref="F29" si="19">SUM(F27:F28)</f>
        <v>10409</v>
      </c>
      <c r="G29" s="93">
        <f t="shared" ref="G29" si="20">SUM(G27:G28)</f>
        <v>16770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57243</v>
      </c>
      <c r="D30" s="27">
        <f t="shared" si="3"/>
        <v>34648</v>
      </c>
      <c r="E30" s="28">
        <v>27922</v>
      </c>
      <c r="F30" s="29">
        <v>6726</v>
      </c>
      <c r="G30" s="29">
        <v>22595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57243</v>
      </c>
      <c r="D32" s="93">
        <f t="shared" ref="D32" si="27">SUM(D30:D31)</f>
        <v>34648</v>
      </c>
      <c r="E32" s="93">
        <f t="shared" ref="E32" si="28">SUM(E30:E31)</f>
        <v>27922</v>
      </c>
      <c r="F32" s="93">
        <f t="shared" ref="F32" si="29">SUM(F30:F31)</f>
        <v>6726</v>
      </c>
      <c r="G32" s="93">
        <f t="shared" ref="G32" si="30">SUM(G30:G31)</f>
        <v>22595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77291</v>
      </c>
      <c r="D33" s="27">
        <f t="shared" si="3"/>
        <v>64574</v>
      </c>
      <c r="E33" s="28">
        <v>52038</v>
      </c>
      <c r="F33" s="29">
        <v>12536</v>
      </c>
      <c r="G33" s="29">
        <v>12527</v>
      </c>
      <c r="H33" s="29"/>
      <c r="I33" s="29"/>
      <c r="J33" s="29">
        <v>190</v>
      </c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77291</v>
      </c>
      <c r="D35" s="93">
        <f t="shared" ref="D35" si="37">SUM(D33:D34)</f>
        <v>64574</v>
      </c>
      <c r="E35" s="93">
        <f t="shared" ref="E35" si="38">SUM(E33:E34)</f>
        <v>52038</v>
      </c>
      <c r="F35" s="93">
        <f t="shared" ref="F35" si="39">SUM(F33:F34)</f>
        <v>12536</v>
      </c>
      <c r="G35" s="93">
        <f t="shared" ref="G35" si="40">SUM(G33:G34)</f>
        <v>12527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190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100887</v>
      </c>
      <c r="D36" s="27">
        <f t="shared" si="3"/>
        <v>84102</v>
      </c>
      <c r="E36" s="28">
        <v>67775</v>
      </c>
      <c r="F36" s="29">
        <v>16327</v>
      </c>
      <c r="G36" s="29">
        <v>16785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100887</v>
      </c>
      <c r="D38" s="93">
        <f t="shared" ref="D38" si="47">SUM(D36:D37)</f>
        <v>84102</v>
      </c>
      <c r="E38" s="93">
        <f t="shared" ref="E38" si="48">SUM(E36:E37)</f>
        <v>67775</v>
      </c>
      <c r="F38" s="93">
        <f t="shared" ref="F38" si="49">SUM(F36:F37)</f>
        <v>16327</v>
      </c>
      <c r="G38" s="93">
        <f t="shared" ref="G38" si="50">SUM(G36:G37)</f>
        <v>16785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64853</v>
      </c>
      <c r="D39" s="27">
        <f t="shared" si="3"/>
        <v>40934</v>
      </c>
      <c r="E39" s="28">
        <v>32987</v>
      </c>
      <c r="F39" s="29">
        <v>7947</v>
      </c>
      <c r="G39" s="29">
        <v>23419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-5611</v>
      </c>
      <c r="D40" s="27">
        <f>E40+F40</f>
        <v>150</v>
      </c>
      <c r="E40" s="28"/>
      <c r="F40" s="29">
        <v>150</v>
      </c>
      <c r="G40" s="29">
        <v>-5761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59242</v>
      </c>
      <c r="D41" s="93">
        <f t="shared" ref="D41" si="57">SUM(D39:D40)</f>
        <v>41084</v>
      </c>
      <c r="E41" s="93">
        <f t="shared" ref="E41" si="58">SUM(E39:E40)</f>
        <v>32987</v>
      </c>
      <c r="F41" s="93">
        <f t="shared" ref="F41" si="59">SUM(F39:F40)</f>
        <v>8097</v>
      </c>
      <c r="G41" s="93">
        <f t="shared" ref="G41" si="60">SUM(G39:G40)</f>
        <v>17658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96136</v>
      </c>
      <c r="D42" s="27">
        <f t="shared" si="3"/>
        <v>67561</v>
      </c>
      <c r="E42" s="28">
        <v>54445</v>
      </c>
      <c r="F42" s="29">
        <v>13116</v>
      </c>
      <c r="G42" s="29">
        <v>28575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96136</v>
      </c>
      <c r="D44" s="93">
        <f t="shared" ref="D44" si="67">SUM(D42:D43)</f>
        <v>67561</v>
      </c>
      <c r="E44" s="93">
        <f t="shared" ref="E44" si="68">SUM(E42:E43)</f>
        <v>54445</v>
      </c>
      <c r="F44" s="93">
        <f t="shared" ref="F44" si="69">SUM(F42:F43)</f>
        <v>13116</v>
      </c>
      <c r="G44" s="93">
        <f t="shared" ref="G44" si="70">SUM(G42:G43)</f>
        <v>28575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68009</v>
      </c>
      <c r="D45" s="27">
        <f t="shared" si="3"/>
        <v>59242</v>
      </c>
      <c r="E45" s="28">
        <v>47741</v>
      </c>
      <c r="F45" s="29">
        <v>11501</v>
      </c>
      <c r="G45" s="29">
        <v>8767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68009</v>
      </c>
      <c r="D47" s="93">
        <f t="shared" ref="D47" si="77">SUM(D45:D46)</f>
        <v>59242</v>
      </c>
      <c r="E47" s="93">
        <f t="shared" ref="E47" si="78">SUM(E45:E46)</f>
        <v>47741</v>
      </c>
      <c r="F47" s="93">
        <f t="shared" ref="F47" si="79">SUM(F45:F46)</f>
        <v>11501</v>
      </c>
      <c r="G47" s="93">
        <f t="shared" ref="G47" si="80">SUM(G45:G46)</f>
        <v>8767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95604</v>
      </c>
      <c r="D48" s="27">
        <f t="shared" si="3"/>
        <v>67404</v>
      </c>
      <c r="E48" s="28">
        <v>54319</v>
      </c>
      <c r="F48" s="29">
        <v>13085</v>
      </c>
      <c r="G48" s="29">
        <v>28200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95604</v>
      </c>
      <c r="D50" s="93">
        <f t="shared" ref="D50" si="87">SUM(D48:D49)</f>
        <v>67404</v>
      </c>
      <c r="E50" s="93">
        <f t="shared" ref="E50" si="88">SUM(E48:E49)</f>
        <v>54319</v>
      </c>
      <c r="F50" s="93">
        <f t="shared" ref="F50" si="89">SUM(F48:F49)</f>
        <v>13085</v>
      </c>
      <c r="G50" s="93">
        <f t="shared" ref="G50" si="90">SUM(G48:G49)</f>
        <v>28200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71259</v>
      </c>
      <c r="D51" s="27">
        <f t="shared" si="3"/>
        <v>33929</v>
      </c>
      <c r="E51" s="28">
        <v>27342</v>
      </c>
      <c r="F51" s="29">
        <v>6587</v>
      </c>
      <c r="G51" s="29">
        <v>37330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10479</v>
      </c>
      <c r="D52" s="27">
        <f>E52+F52</f>
        <v>0</v>
      </c>
      <c r="E52" s="28"/>
      <c r="F52" s="29"/>
      <c r="G52" s="29">
        <v>10479</v>
      </c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81738</v>
      </c>
      <c r="D53" s="93">
        <f t="shared" ref="D53" si="97">SUM(D51:D52)</f>
        <v>33929</v>
      </c>
      <c r="E53" s="93">
        <f t="shared" ref="E53" si="98">SUM(E51:E52)</f>
        <v>27342</v>
      </c>
      <c r="F53" s="93">
        <f t="shared" ref="F53" si="99">SUM(F51:F52)</f>
        <v>6587</v>
      </c>
      <c r="G53" s="93">
        <f t="shared" ref="G53" si="100">SUM(G51:G52)</f>
        <v>47809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48887</v>
      </c>
      <c r="D54" s="29">
        <f t="shared" si="3"/>
        <v>37825</v>
      </c>
      <c r="E54" s="28">
        <v>30482</v>
      </c>
      <c r="F54" s="29">
        <v>7343</v>
      </c>
      <c r="G54" s="29">
        <v>11062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48887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11062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34600</v>
      </c>
      <c r="D57" s="27">
        <f t="shared" si="3"/>
        <v>0</v>
      </c>
      <c r="E57" s="30"/>
      <c r="F57" s="27"/>
      <c r="G57" s="27">
        <v>34600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34600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34600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193</v>
      </c>
      <c r="B60" s="25" t="s">
        <v>222</v>
      </c>
      <c r="C60" s="27">
        <f t="shared" si="5"/>
        <v>3430</v>
      </c>
      <c r="D60" s="27">
        <f t="shared" si="3"/>
        <v>3231</v>
      </c>
      <c r="E60" s="30">
        <v>2641</v>
      </c>
      <c r="F60" s="27">
        <v>590</v>
      </c>
      <c r="G60" s="27">
        <v>199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3430</v>
      </c>
      <c r="D62" s="93">
        <f t="shared" ref="D62" si="127">SUM(D60:D61)</f>
        <v>3231</v>
      </c>
      <c r="E62" s="93">
        <f t="shared" ref="E62" si="128">SUM(E60:E61)</f>
        <v>2641</v>
      </c>
      <c r="F62" s="93">
        <f t="shared" ref="F62" si="129">SUM(F60:F61)</f>
        <v>590</v>
      </c>
      <c r="G62" s="93">
        <f t="shared" ref="G62" si="130">SUM(G60:G61)</f>
        <v>199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>
        <v>2163</v>
      </c>
      <c r="H64" s="27"/>
      <c r="I64" s="27">
        <v>-2163</v>
      </c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62163</v>
      </c>
      <c r="H65" s="93">
        <f t="shared" ref="H65" si="141">SUM(H63:H64)</f>
        <v>0</v>
      </c>
      <c r="I65" s="93">
        <f t="shared" ref="I65" si="142">SUM(I63:I64)</f>
        <v>7837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-250000</v>
      </c>
      <c r="D67" s="27">
        <f>E67+F67</f>
        <v>0</v>
      </c>
      <c r="E67" s="28"/>
      <c r="F67" s="29"/>
      <c r="G67" s="29">
        <v>-250000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3049258</v>
      </c>
      <c r="D69" s="23">
        <f t="shared" si="148"/>
        <v>1876683</v>
      </c>
      <c r="E69" s="23">
        <f t="shared" si="148"/>
        <v>1498291</v>
      </c>
      <c r="F69" s="23">
        <f t="shared" si="148"/>
        <v>378392</v>
      </c>
      <c r="G69" s="23">
        <f t="shared" si="148"/>
        <v>1039265</v>
      </c>
      <c r="H69" s="23">
        <f t="shared" si="148"/>
        <v>0</v>
      </c>
      <c r="I69" s="23">
        <f t="shared" si="148"/>
        <v>10000</v>
      </c>
      <c r="J69" s="23">
        <f t="shared" si="148"/>
        <v>119810</v>
      </c>
      <c r="K69" s="23">
        <f t="shared" si="148"/>
        <v>0</v>
      </c>
      <c r="L69" s="23">
        <f t="shared" si="148"/>
        <v>3500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-245132</v>
      </c>
      <c r="D70" s="23">
        <f t="shared" si="148"/>
        <v>150</v>
      </c>
      <c r="E70" s="23">
        <f t="shared" si="148"/>
        <v>-11222</v>
      </c>
      <c r="F70" s="23">
        <f t="shared" si="148"/>
        <v>11372</v>
      </c>
      <c r="G70" s="23">
        <f t="shared" si="148"/>
        <v>-243119</v>
      </c>
      <c r="H70" s="23">
        <f t="shared" si="148"/>
        <v>0</v>
      </c>
      <c r="I70" s="23">
        <f t="shared" si="148"/>
        <v>-2163</v>
      </c>
      <c r="J70" s="23">
        <f t="shared" si="148"/>
        <v>0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2804126</v>
      </c>
      <c r="D71" s="95">
        <f t="shared" ref="D71:M71" si="149">SUM(D69,D70)</f>
        <v>1876833</v>
      </c>
      <c r="E71" s="95">
        <f t="shared" si="149"/>
        <v>1487069</v>
      </c>
      <c r="F71" s="95">
        <f t="shared" si="149"/>
        <v>389764</v>
      </c>
      <c r="G71" s="95">
        <f t="shared" si="149"/>
        <v>796146</v>
      </c>
      <c r="H71" s="95">
        <f t="shared" si="149"/>
        <v>0</v>
      </c>
      <c r="I71" s="95">
        <f t="shared" si="149"/>
        <v>7837</v>
      </c>
      <c r="J71" s="95">
        <f t="shared" si="149"/>
        <v>119810</v>
      </c>
      <c r="K71" s="95">
        <f t="shared" si="149"/>
        <v>0</v>
      </c>
      <c r="L71" s="95">
        <f t="shared" si="149"/>
        <v>3500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26" t="s">
        <v>19</v>
      </c>
      <c r="C72" s="34">
        <f>SUM(D72,G72,H72:M72)</f>
        <v>309683</v>
      </c>
      <c r="D72" s="34">
        <f t="shared" si="3"/>
        <v>263656</v>
      </c>
      <c r="E72" s="36">
        <v>209812</v>
      </c>
      <c r="F72" s="34">
        <v>53844</v>
      </c>
      <c r="G72" s="34">
        <v>45287</v>
      </c>
      <c r="H72" s="34"/>
      <c r="I72" s="34"/>
      <c r="J72" s="34">
        <v>740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600</v>
      </c>
      <c r="D73" s="27">
        <f>SUM(E73,F73)</f>
        <v>0</v>
      </c>
      <c r="E73" s="28"/>
      <c r="F73" s="29"/>
      <c r="G73" s="29">
        <v>87</v>
      </c>
      <c r="H73" s="27"/>
      <c r="I73" s="27"/>
      <c r="J73" s="27">
        <v>513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310283</v>
      </c>
      <c r="D74" s="95">
        <f t="shared" ref="D74" si="150">SUM(D72:D73)</f>
        <v>263656</v>
      </c>
      <c r="E74" s="95">
        <f t="shared" ref="E74" si="151">SUM(E72:E73)</f>
        <v>209812</v>
      </c>
      <c r="F74" s="95">
        <f t="shared" ref="F74" si="152">SUM(F72:F73)</f>
        <v>53844</v>
      </c>
      <c r="G74" s="95">
        <f t="shared" ref="G74" si="153">SUM(G72:G73)</f>
        <v>45374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1253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26" t="s">
        <v>253</v>
      </c>
      <c r="C75" s="34">
        <f>SUM(D75,G75,H75:M75)</f>
        <v>21532</v>
      </c>
      <c r="D75" s="34">
        <f t="shared" ref="D75" si="160">SUM(E75:F75)</f>
        <v>0</v>
      </c>
      <c r="E75" s="36"/>
      <c r="F75" s="34"/>
      <c r="G75" s="34">
        <v>21532</v>
      </c>
      <c r="H75" s="34"/>
      <c r="I75" s="34"/>
      <c r="J75" s="34"/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-600</v>
      </c>
      <c r="D76" s="27">
        <f>SUM(E76,F76)</f>
        <v>0</v>
      </c>
      <c r="E76" s="28"/>
      <c r="F76" s="29"/>
      <c r="G76" s="29">
        <v>-600</v>
      </c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 t="shared" ref="C77:M77" si="161">SUM(C75:C76)</f>
        <v>20932</v>
      </c>
      <c r="D77" s="95">
        <f t="shared" si="161"/>
        <v>0</v>
      </c>
      <c r="E77" s="95">
        <f t="shared" si="161"/>
        <v>0</v>
      </c>
      <c r="F77" s="95">
        <f t="shared" si="161"/>
        <v>0</v>
      </c>
      <c r="G77" s="95">
        <f t="shared" si="161"/>
        <v>20932</v>
      </c>
      <c r="H77" s="95">
        <f t="shared" si="161"/>
        <v>0</v>
      </c>
      <c r="I77" s="95">
        <f t="shared" si="161"/>
        <v>0</v>
      </c>
      <c r="J77" s="95">
        <f t="shared" si="161"/>
        <v>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37.5" customHeight="1" x14ac:dyDescent="0.2">
      <c r="A78" s="32" t="s">
        <v>18</v>
      </c>
      <c r="B78" s="26" t="s">
        <v>252</v>
      </c>
      <c r="C78" s="34">
        <f>SUM(D78,G78,H78:M78)</f>
        <v>0</v>
      </c>
      <c r="D78" s="34">
        <f t="shared" ref="D78" si="162">SUM(E78:F78)</f>
        <v>0</v>
      </c>
      <c r="E78" s="36"/>
      <c r="F78" s="34"/>
      <c r="G78" s="34"/>
      <c r="H78" s="34"/>
      <c r="I78" s="34"/>
      <c r="J78" s="34"/>
      <c r="K78" s="34"/>
      <c r="L78" s="34"/>
      <c r="M78" s="34"/>
    </row>
    <row r="79" spans="1:13" s="7" customFormat="1" ht="15.75" customHeight="1" x14ac:dyDescent="0.2">
      <c r="A79" s="25"/>
      <c r="B79" s="25"/>
      <c r="C79" s="27">
        <f>D79+G79+H79+I79+J79+K79+L79+M79</f>
        <v>8471</v>
      </c>
      <c r="D79" s="27">
        <f>SUM(E79,F79)</f>
        <v>650</v>
      </c>
      <c r="E79" s="28">
        <v>500</v>
      </c>
      <c r="F79" s="29">
        <v>150</v>
      </c>
      <c r="G79" s="29">
        <v>7821</v>
      </c>
      <c r="H79" s="27"/>
      <c r="I79" s="27"/>
      <c r="J79" s="27"/>
      <c r="K79" s="27"/>
      <c r="L79" s="27"/>
      <c r="M79" s="27"/>
    </row>
    <row r="80" spans="1:13" s="7" customFormat="1" ht="15.75" customHeight="1" x14ac:dyDescent="0.2">
      <c r="A80" s="92"/>
      <c r="B80" s="92"/>
      <c r="C80" s="95">
        <f t="shared" ref="C80:M80" si="163">SUM(C78:C79)</f>
        <v>8471</v>
      </c>
      <c r="D80" s="95">
        <f t="shared" si="163"/>
        <v>650</v>
      </c>
      <c r="E80" s="95">
        <f t="shared" si="163"/>
        <v>500</v>
      </c>
      <c r="F80" s="95">
        <f t="shared" si="163"/>
        <v>150</v>
      </c>
      <c r="G80" s="95">
        <f t="shared" si="163"/>
        <v>7821</v>
      </c>
      <c r="H80" s="95">
        <f t="shared" si="163"/>
        <v>0</v>
      </c>
      <c r="I80" s="95">
        <f t="shared" si="163"/>
        <v>0</v>
      </c>
      <c r="J80" s="95">
        <f t="shared" si="163"/>
        <v>0</v>
      </c>
      <c r="K80" s="95">
        <f t="shared" si="163"/>
        <v>0</v>
      </c>
      <c r="L80" s="95">
        <f t="shared" si="163"/>
        <v>0</v>
      </c>
      <c r="M80" s="95">
        <f t="shared" si="163"/>
        <v>0</v>
      </c>
    </row>
    <row r="81" spans="1:13" s="7" customFormat="1" ht="24" customHeight="1" x14ac:dyDescent="0.2">
      <c r="A81" s="35" t="s">
        <v>20</v>
      </c>
      <c r="B81" s="35" t="s">
        <v>21</v>
      </c>
      <c r="C81" s="23">
        <f>SUM(C82)</f>
        <v>1820</v>
      </c>
      <c r="D81" s="23">
        <f t="shared" ref="D81:M81" si="164">SUM(D82)</f>
        <v>0</v>
      </c>
      <c r="E81" s="23">
        <f t="shared" si="164"/>
        <v>0</v>
      </c>
      <c r="F81" s="23">
        <f t="shared" si="164"/>
        <v>0</v>
      </c>
      <c r="G81" s="23">
        <f t="shared" si="164"/>
        <v>1820</v>
      </c>
      <c r="H81" s="23">
        <f t="shared" si="164"/>
        <v>0</v>
      </c>
      <c r="I81" s="23">
        <f t="shared" si="164"/>
        <v>0</v>
      </c>
      <c r="J81" s="23">
        <f t="shared" si="164"/>
        <v>0</v>
      </c>
      <c r="K81" s="23">
        <f t="shared" si="164"/>
        <v>0</v>
      </c>
      <c r="L81" s="23">
        <f t="shared" si="164"/>
        <v>0</v>
      </c>
      <c r="M81" s="23">
        <f t="shared" si="164"/>
        <v>0</v>
      </c>
    </row>
    <row r="82" spans="1:13" s="7" customFormat="1" ht="15.75" customHeight="1" x14ac:dyDescent="0.2">
      <c r="A82" s="32"/>
      <c r="B82" s="26" t="s">
        <v>134</v>
      </c>
      <c r="C82" s="29">
        <f>SUM(D82,G82,H82:M82)</f>
        <v>1820</v>
      </c>
      <c r="D82" s="29">
        <f>E82+F82</f>
        <v>0</v>
      </c>
      <c r="E82" s="34"/>
      <c r="F82" s="34"/>
      <c r="G82" s="27">
        <v>1820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1820</v>
      </c>
      <c r="D84" s="95">
        <f t="shared" ref="D84" si="165">SUM(D82:D83)</f>
        <v>0</v>
      </c>
      <c r="E84" s="95">
        <f t="shared" ref="E84" si="166">SUM(E82:E83)</f>
        <v>0</v>
      </c>
      <c r="F84" s="95">
        <f t="shared" ref="F84" si="167">SUM(F82:F83)</f>
        <v>0</v>
      </c>
      <c r="G84" s="95">
        <f t="shared" ref="G84" si="168">SUM(G82:G83)</f>
        <v>1820</v>
      </c>
      <c r="H84" s="95">
        <f t="shared" ref="H84" si="169">SUM(H82:H83)</f>
        <v>0</v>
      </c>
      <c r="I84" s="95">
        <f t="shared" ref="I84" si="170">SUM(I82:I83)</f>
        <v>0</v>
      </c>
      <c r="J84" s="95">
        <f t="shared" ref="J84" si="171">SUM(J82:J83)</f>
        <v>0</v>
      </c>
      <c r="K84" s="95">
        <f t="shared" ref="K84" si="172">SUM(K82:K83)</f>
        <v>0</v>
      </c>
      <c r="L84" s="95">
        <f t="shared" ref="L84" si="173">SUM(L82:L83)</f>
        <v>0</v>
      </c>
      <c r="M84" s="95">
        <f t="shared" ref="M84" si="174">SUM(M82:M83)</f>
        <v>0</v>
      </c>
    </row>
    <row r="85" spans="1:13" s="7" customFormat="1" ht="15.75" customHeight="1" x14ac:dyDescent="0.2">
      <c r="A85" s="32" t="s">
        <v>22</v>
      </c>
      <c r="B85" s="32" t="s">
        <v>23</v>
      </c>
      <c r="C85" s="34">
        <f>SUM(D85,G85,H85:M85)</f>
        <v>166812</v>
      </c>
      <c r="D85" s="34">
        <f>E85+F85</f>
        <v>149787</v>
      </c>
      <c r="E85" s="37">
        <v>120708</v>
      </c>
      <c r="F85" s="37">
        <v>29079</v>
      </c>
      <c r="G85" s="34">
        <v>17025</v>
      </c>
      <c r="H85" s="34"/>
      <c r="I85" s="34"/>
      <c r="J85" s="34"/>
      <c r="K85" s="34"/>
      <c r="L85" s="34"/>
      <c r="M85" s="34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166812</v>
      </c>
      <c r="D87" s="95">
        <f t="shared" ref="D87" si="175">SUM(D85:D86)</f>
        <v>149787</v>
      </c>
      <c r="E87" s="95">
        <f t="shared" ref="E87" si="176">SUM(E85:E86)</f>
        <v>120708</v>
      </c>
      <c r="F87" s="95">
        <f t="shared" ref="F87" si="177">SUM(F85:F86)</f>
        <v>29079</v>
      </c>
      <c r="G87" s="95">
        <f t="shared" ref="G87" si="178">SUM(G85:G86)</f>
        <v>17025</v>
      </c>
      <c r="H87" s="95">
        <f t="shared" ref="H87" si="179">SUM(H85:H86)</f>
        <v>0</v>
      </c>
      <c r="I87" s="95">
        <f t="shared" ref="I87" si="180">SUM(I85:I86)</f>
        <v>0</v>
      </c>
      <c r="J87" s="95">
        <f t="shared" ref="J87" si="181">SUM(J85:J86)</f>
        <v>0</v>
      </c>
      <c r="K87" s="95">
        <f t="shared" ref="K87" si="182">SUM(K85:K86)</f>
        <v>0</v>
      </c>
      <c r="L87" s="95">
        <f t="shared" ref="L87" si="183">SUM(L85:L86)</f>
        <v>0</v>
      </c>
      <c r="M87" s="95">
        <f t="shared" ref="M87" si="184">SUM(M85:M86)</f>
        <v>0</v>
      </c>
    </row>
    <row r="88" spans="1:13" s="7" customFormat="1" ht="15.75" customHeight="1" x14ac:dyDescent="0.2">
      <c r="A88" s="35" t="s">
        <v>121</v>
      </c>
      <c r="B88" s="35" t="s">
        <v>120</v>
      </c>
      <c r="C88" s="23">
        <f>SUM(C72,C75,C81,C85)</f>
        <v>499847</v>
      </c>
      <c r="D88" s="23">
        <f>SUM(D72,D81,D85)</f>
        <v>413443</v>
      </c>
      <c r="E88" s="23">
        <f>SUM(E72,E81,E85)</f>
        <v>330520</v>
      </c>
      <c r="F88" s="23">
        <f>SUM(F72,F81,F85)</f>
        <v>82923</v>
      </c>
      <c r="G88" s="23">
        <f t="shared" ref="G88:M88" si="185">SUM(G72,G75,G81,G85)</f>
        <v>85664</v>
      </c>
      <c r="H88" s="23">
        <f t="shared" si="185"/>
        <v>0</v>
      </c>
      <c r="I88" s="23">
        <f t="shared" si="185"/>
        <v>0</v>
      </c>
      <c r="J88" s="23">
        <f t="shared" si="185"/>
        <v>740</v>
      </c>
      <c r="K88" s="23">
        <f t="shared" si="185"/>
        <v>0</v>
      </c>
      <c r="L88" s="23">
        <f t="shared" si="185"/>
        <v>0</v>
      </c>
      <c r="M88" s="23">
        <f t="shared" si="185"/>
        <v>0</v>
      </c>
    </row>
    <row r="89" spans="1:13" s="7" customFormat="1" ht="15.75" customHeight="1" x14ac:dyDescent="0.2">
      <c r="A89" s="25"/>
      <c r="B89" s="25"/>
      <c r="C89" s="27">
        <f>D89+G89+H89+I89+J89+K89+L89+M89</f>
        <v>8471</v>
      </c>
      <c r="D89" s="27">
        <f>SUM(E89,F89)</f>
        <v>650</v>
      </c>
      <c r="E89" s="28">
        <f>SUM(E73,E76,E79,E83,E86)</f>
        <v>500</v>
      </c>
      <c r="F89" s="28">
        <f t="shared" ref="F89:M89" si="186">SUM(F73,F76,F79,F83,F86)</f>
        <v>150</v>
      </c>
      <c r="G89" s="28">
        <f t="shared" si="186"/>
        <v>7308</v>
      </c>
      <c r="H89" s="28">
        <f t="shared" si="186"/>
        <v>0</v>
      </c>
      <c r="I89" s="28">
        <f t="shared" si="186"/>
        <v>0</v>
      </c>
      <c r="J89" s="28">
        <f t="shared" si="186"/>
        <v>513</v>
      </c>
      <c r="K89" s="28">
        <f t="shared" si="186"/>
        <v>0</v>
      </c>
      <c r="L89" s="28">
        <f t="shared" si="186"/>
        <v>0</v>
      </c>
      <c r="M89" s="28">
        <f t="shared" si="186"/>
        <v>0</v>
      </c>
    </row>
    <row r="90" spans="1:13" s="7" customFormat="1" ht="15.75" customHeight="1" x14ac:dyDescent="0.2">
      <c r="A90" s="92"/>
      <c r="B90" s="92"/>
      <c r="C90" s="95">
        <f>SUM(C88:C89)</f>
        <v>508318</v>
      </c>
      <c r="D90" s="95">
        <f t="shared" ref="D90" si="187">SUM(D88:D89)</f>
        <v>414093</v>
      </c>
      <c r="E90" s="95">
        <f t="shared" ref="E90" si="188">SUM(E88:E89)</f>
        <v>331020</v>
      </c>
      <c r="F90" s="95">
        <f t="shared" ref="F90" si="189">SUM(F88:F89)</f>
        <v>83073</v>
      </c>
      <c r="G90" s="95">
        <f t="shared" ref="G90" si="190">SUM(G88:G89)</f>
        <v>92972</v>
      </c>
      <c r="H90" s="95">
        <f t="shared" ref="H90" si="191">SUM(H88:H89)</f>
        <v>0</v>
      </c>
      <c r="I90" s="95">
        <f t="shared" ref="I90" si="192">SUM(I88:I89)</f>
        <v>0</v>
      </c>
      <c r="J90" s="95">
        <f t="shared" ref="J90" si="193">SUM(J88:J89)</f>
        <v>1253</v>
      </c>
      <c r="K90" s="95">
        <f t="shared" ref="K90" si="194">SUM(K88:K89)</f>
        <v>0</v>
      </c>
      <c r="L90" s="95">
        <f t="shared" ref="L90" si="195">SUM(L88:L89)</f>
        <v>0</v>
      </c>
      <c r="M90" s="95">
        <f t="shared" ref="M90" si="196">SUM(M88:M89)</f>
        <v>0</v>
      </c>
    </row>
    <row r="91" spans="1:13" s="7" customFormat="1" ht="25.5" customHeight="1" x14ac:dyDescent="0.2">
      <c r="A91" s="33" t="s">
        <v>136</v>
      </c>
      <c r="B91" s="33" t="s">
        <v>157</v>
      </c>
      <c r="C91" s="34">
        <f t="shared" ref="C91:C121" si="197">SUM(D91,G91,H91:M91)</f>
        <v>153287</v>
      </c>
      <c r="D91" s="27">
        <f t="shared" si="3"/>
        <v>85587</v>
      </c>
      <c r="E91" s="29">
        <v>68972</v>
      </c>
      <c r="F91" s="29">
        <v>16615</v>
      </c>
      <c r="G91" s="29">
        <v>52700</v>
      </c>
      <c r="H91" s="29"/>
      <c r="I91" s="29"/>
      <c r="J91" s="29">
        <v>15000</v>
      </c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425</v>
      </c>
      <c r="E92" s="28"/>
      <c r="F92" s="29">
        <v>425</v>
      </c>
      <c r="G92" s="29">
        <v>-425</v>
      </c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153287</v>
      </c>
      <c r="D93" s="95">
        <f t="shared" ref="D93" si="198">SUM(D91:D92)</f>
        <v>86012</v>
      </c>
      <c r="E93" s="95">
        <f t="shared" ref="E93" si="199">SUM(E91:E92)</f>
        <v>68972</v>
      </c>
      <c r="F93" s="95">
        <f t="shared" ref="F93" si="200">SUM(F91:F92)</f>
        <v>17040</v>
      </c>
      <c r="G93" s="95">
        <f t="shared" ref="G93" si="201">SUM(G91:G92)</f>
        <v>52275</v>
      </c>
      <c r="H93" s="95">
        <f t="shared" ref="H93" si="202">SUM(H91:H92)</f>
        <v>0</v>
      </c>
      <c r="I93" s="95">
        <f t="shared" ref="I93" si="203">SUM(I91:I92)</f>
        <v>0</v>
      </c>
      <c r="J93" s="95">
        <f t="shared" ref="J93" si="204">SUM(J91:J92)</f>
        <v>15000</v>
      </c>
      <c r="K93" s="95">
        <f t="shared" ref="K93" si="205">SUM(K91:K92)</f>
        <v>0</v>
      </c>
      <c r="L93" s="95">
        <f t="shared" ref="L93" si="206">SUM(L91:L92)</f>
        <v>0</v>
      </c>
      <c r="M93" s="95">
        <f t="shared" ref="M93" si="207">SUM(M91:M92)</f>
        <v>0</v>
      </c>
    </row>
    <row r="94" spans="1:13" s="42" customFormat="1" ht="15.75" customHeight="1" x14ac:dyDescent="0.2">
      <c r="A94" s="38" t="s">
        <v>160</v>
      </c>
      <c r="B94" s="38" t="s">
        <v>161</v>
      </c>
      <c r="C94" s="34">
        <f>SUM(D94,G94,H94:M94)</f>
        <v>54934</v>
      </c>
      <c r="D94" s="27">
        <f>SUM(E94:F94)</f>
        <v>2234</v>
      </c>
      <c r="E94" s="39">
        <v>1800</v>
      </c>
      <c r="F94" s="39">
        <v>434</v>
      </c>
      <c r="G94" s="39">
        <v>2000</v>
      </c>
      <c r="H94" s="39"/>
      <c r="I94" s="39"/>
      <c r="J94" s="39"/>
      <c r="K94" s="39">
        <v>50400</v>
      </c>
      <c r="L94" s="40">
        <v>300</v>
      </c>
      <c r="M94" s="41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-5</v>
      </c>
      <c r="E95" s="28"/>
      <c r="F95" s="29">
        <v>-5</v>
      </c>
      <c r="G95" s="29">
        <v>5</v>
      </c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54934</v>
      </c>
      <c r="D96" s="95">
        <f t="shared" ref="D96" si="208">SUM(D94:D95)</f>
        <v>2229</v>
      </c>
      <c r="E96" s="95">
        <f t="shared" ref="E96" si="209">SUM(E94:E95)</f>
        <v>1800</v>
      </c>
      <c r="F96" s="95">
        <f t="shared" ref="F96" si="210">SUM(F94:F95)</f>
        <v>429</v>
      </c>
      <c r="G96" s="95">
        <f t="shared" ref="G96" si="211">SUM(G94:G95)</f>
        <v>2005</v>
      </c>
      <c r="H96" s="95">
        <f t="shared" ref="H96" si="212">SUM(H94:H95)</f>
        <v>0</v>
      </c>
      <c r="I96" s="95">
        <f t="shared" ref="I96" si="213">SUM(I94:I95)</f>
        <v>0</v>
      </c>
      <c r="J96" s="95">
        <f t="shared" ref="J96" si="214">SUM(J94:J95)</f>
        <v>0</v>
      </c>
      <c r="K96" s="95">
        <f t="shared" ref="K96" si="215">SUM(K94:K95)</f>
        <v>50400</v>
      </c>
      <c r="L96" s="95">
        <f t="shared" ref="L96" si="216">SUM(L94:L95)</f>
        <v>300</v>
      </c>
      <c r="M96" s="95">
        <f t="shared" ref="M96" si="217">SUM(M94:M95)</f>
        <v>0</v>
      </c>
    </row>
    <row r="97" spans="1:13" s="7" customFormat="1" ht="15.75" customHeight="1" x14ac:dyDescent="0.2">
      <c r="A97" s="38" t="s">
        <v>158</v>
      </c>
      <c r="B97" s="33" t="s">
        <v>159</v>
      </c>
      <c r="C97" s="34">
        <f>SUM(D97,G97,H97:M97)</f>
        <v>105104</v>
      </c>
      <c r="D97" s="27">
        <f>SUM(E97:F97)</f>
        <v>105104</v>
      </c>
      <c r="E97" s="29">
        <v>84700</v>
      </c>
      <c r="F97" s="29">
        <v>20404</v>
      </c>
      <c r="G97" s="29"/>
      <c r="H97" s="29"/>
      <c r="I97" s="29"/>
      <c r="J97" s="29"/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0</v>
      </c>
      <c r="D98" s="27">
        <f>SUM(E98,F98)</f>
        <v>0</v>
      </c>
      <c r="E98" s="28"/>
      <c r="F98" s="29"/>
      <c r="G98" s="29"/>
      <c r="H98" s="27"/>
      <c r="I98" s="27"/>
      <c r="J98" s="27"/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105104</v>
      </c>
      <c r="D99" s="95">
        <f t="shared" ref="D99" si="218">SUM(D97:D98)</f>
        <v>105104</v>
      </c>
      <c r="E99" s="95">
        <f t="shared" ref="E99" si="219">SUM(E97:E98)</f>
        <v>84700</v>
      </c>
      <c r="F99" s="95">
        <f t="shared" ref="F99" si="220">SUM(F97:F98)</f>
        <v>20404</v>
      </c>
      <c r="G99" s="95">
        <f t="shared" ref="G99" si="221">SUM(G97:G98)</f>
        <v>0</v>
      </c>
      <c r="H99" s="95">
        <f t="shared" ref="H99" si="222">SUM(H97:H98)</f>
        <v>0</v>
      </c>
      <c r="I99" s="95">
        <f t="shared" ref="I99" si="223">SUM(I97:I98)</f>
        <v>0</v>
      </c>
      <c r="J99" s="95">
        <f t="shared" ref="J99" si="224">SUM(J97:J98)</f>
        <v>0</v>
      </c>
      <c r="K99" s="95">
        <f t="shared" ref="K99" si="225">SUM(K97:K98)</f>
        <v>0</v>
      </c>
      <c r="L99" s="95">
        <f t="shared" ref="L99" si="226">SUM(L97:L98)</f>
        <v>0</v>
      </c>
      <c r="M99" s="95">
        <f t="shared" ref="M99" si="227">SUM(M97:M98)</f>
        <v>0</v>
      </c>
    </row>
    <row r="100" spans="1:13" s="7" customFormat="1" ht="15.75" customHeight="1" x14ac:dyDescent="0.2">
      <c r="A100" s="33" t="s">
        <v>123</v>
      </c>
      <c r="B100" s="33" t="s">
        <v>226</v>
      </c>
      <c r="C100" s="34">
        <f>SUM(D100,G100,H100:M100)</f>
        <v>175603</v>
      </c>
      <c r="D100" s="27">
        <f>SUM(E100:F100)</f>
        <v>0</v>
      </c>
      <c r="E100" s="29"/>
      <c r="F100" s="29"/>
      <c r="G100" s="29"/>
      <c r="H100" s="29"/>
      <c r="I100" s="29"/>
      <c r="J100" s="29">
        <v>175603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8782</v>
      </c>
      <c r="D101" s="27">
        <f>SUM(E101,F101)</f>
        <v>0</v>
      </c>
      <c r="E101" s="28"/>
      <c r="F101" s="29"/>
      <c r="G101" s="29">
        <v>184385</v>
      </c>
      <c r="H101" s="27"/>
      <c r="I101" s="27"/>
      <c r="J101" s="27">
        <v>-175603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184385</v>
      </c>
      <c r="D102" s="95">
        <f t="shared" ref="D102" si="228">SUM(D100:D101)</f>
        <v>0</v>
      </c>
      <c r="E102" s="95">
        <f t="shared" ref="E102" si="229">SUM(E100:E101)</f>
        <v>0</v>
      </c>
      <c r="F102" s="95">
        <f t="shared" ref="F102" si="230">SUM(F100:F101)</f>
        <v>0</v>
      </c>
      <c r="G102" s="95">
        <f t="shared" ref="G102" si="231">SUM(G100:G101)</f>
        <v>184385</v>
      </c>
      <c r="H102" s="95">
        <f t="shared" ref="H102" si="232">SUM(H100:H101)</f>
        <v>0</v>
      </c>
      <c r="I102" s="95">
        <f t="shared" ref="I102" si="233">SUM(I100:I101)</f>
        <v>0</v>
      </c>
      <c r="J102" s="95">
        <f t="shared" ref="J102" si="234">SUM(J100:J101)</f>
        <v>0</v>
      </c>
      <c r="K102" s="95">
        <f t="shared" ref="K102" si="235">SUM(K100:K101)</f>
        <v>0</v>
      </c>
      <c r="L102" s="95">
        <f t="shared" ref="L102" si="236">SUM(L100:L101)</f>
        <v>0</v>
      </c>
      <c r="M102" s="95">
        <f t="shared" ref="M102" si="237">SUM(M100:M101)</f>
        <v>0</v>
      </c>
    </row>
    <row r="103" spans="1:13" s="7" customFormat="1" ht="15.75" customHeight="1" x14ac:dyDescent="0.2">
      <c r="A103" s="33" t="s">
        <v>123</v>
      </c>
      <c r="B103" s="33" t="s">
        <v>232</v>
      </c>
      <c r="C103" s="34">
        <f t="shared" ref="C103:C118" si="238">SUM(D103,G103,H103:M103)</f>
        <v>11471</v>
      </c>
      <c r="D103" s="27">
        <f t="shared" ref="D103:D118" si="239">SUM(E103:F103)</f>
        <v>0</v>
      </c>
      <c r="E103" s="29"/>
      <c r="F103" s="29"/>
      <c r="G103" s="29"/>
      <c r="H103" s="29"/>
      <c r="I103" s="29"/>
      <c r="J103" s="29">
        <v>11471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/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11471</v>
      </c>
      <c r="D105" s="95">
        <f t="shared" ref="D105" si="240">SUM(D103:D104)</f>
        <v>0</v>
      </c>
      <c r="E105" s="95">
        <f t="shared" ref="E105" si="241">SUM(E103:E104)</f>
        <v>0</v>
      </c>
      <c r="F105" s="95">
        <f t="shared" ref="F105" si="242">SUM(F103:F104)</f>
        <v>0</v>
      </c>
      <c r="G105" s="95">
        <f t="shared" ref="G105" si="243">SUM(G103:G104)</f>
        <v>0</v>
      </c>
      <c r="H105" s="95">
        <f t="shared" ref="H105" si="244">SUM(H103:H104)</f>
        <v>0</v>
      </c>
      <c r="I105" s="95">
        <f t="shared" ref="I105" si="245">SUM(I103:I104)</f>
        <v>0</v>
      </c>
      <c r="J105" s="95">
        <f t="shared" ref="J105" si="246">SUM(J103:J104)</f>
        <v>11471</v>
      </c>
      <c r="K105" s="95">
        <f t="shared" ref="K105" si="247">SUM(K103:K104)</f>
        <v>0</v>
      </c>
      <c r="L105" s="95">
        <f t="shared" ref="L105" si="248">SUM(L103:L104)</f>
        <v>0</v>
      </c>
      <c r="M105" s="95">
        <f t="shared" ref="M105" si="249">SUM(M103:M104)</f>
        <v>0</v>
      </c>
    </row>
    <row r="106" spans="1:13" s="7" customFormat="1" ht="15.75" customHeight="1" x14ac:dyDescent="0.2">
      <c r="A106" s="33" t="s">
        <v>123</v>
      </c>
      <c r="B106" s="33" t="s">
        <v>233</v>
      </c>
      <c r="C106" s="34">
        <f t="shared" si="238"/>
        <v>752178</v>
      </c>
      <c r="D106" s="27">
        <f t="shared" si="239"/>
        <v>0</v>
      </c>
      <c r="E106" s="29"/>
      <c r="F106" s="29"/>
      <c r="G106" s="29">
        <v>700000</v>
      </c>
      <c r="H106" s="29"/>
      <c r="I106" s="29"/>
      <c r="J106" s="29">
        <v>52178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>
        <v>-14223</v>
      </c>
      <c r="H107" s="27"/>
      <c r="I107" s="27"/>
      <c r="J107" s="27">
        <v>14223</v>
      </c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752178</v>
      </c>
      <c r="D108" s="95">
        <f t="shared" ref="D108" si="250">SUM(D106:D107)</f>
        <v>0</v>
      </c>
      <c r="E108" s="95">
        <f t="shared" ref="E108" si="251">SUM(E106:E107)</f>
        <v>0</v>
      </c>
      <c r="F108" s="95">
        <f t="shared" ref="F108" si="252">SUM(F106:F107)</f>
        <v>0</v>
      </c>
      <c r="G108" s="95">
        <f t="shared" ref="G108" si="253">SUM(G106:G107)</f>
        <v>685777</v>
      </c>
      <c r="H108" s="95">
        <f t="shared" ref="H108" si="254">SUM(H106:H107)</f>
        <v>0</v>
      </c>
      <c r="I108" s="95">
        <f t="shared" ref="I108" si="255">SUM(I106:I107)</f>
        <v>0</v>
      </c>
      <c r="J108" s="95">
        <f t="shared" ref="J108" si="256">SUM(J106:J107)</f>
        <v>66401</v>
      </c>
      <c r="K108" s="95">
        <f t="shared" ref="K108" si="257">SUM(K106:K107)</f>
        <v>0</v>
      </c>
      <c r="L108" s="95">
        <f t="shared" ref="L108" si="258">SUM(L106:L107)</f>
        <v>0</v>
      </c>
      <c r="M108" s="95">
        <f t="shared" ref="M108" si="259">SUM(M106:M107)</f>
        <v>0</v>
      </c>
    </row>
    <row r="109" spans="1:13" s="7" customFormat="1" ht="15.75" customHeight="1" x14ac:dyDescent="0.2">
      <c r="A109" s="33" t="s">
        <v>186</v>
      </c>
      <c r="B109" s="33" t="s">
        <v>234</v>
      </c>
      <c r="C109" s="34">
        <f t="shared" si="238"/>
        <v>123963</v>
      </c>
      <c r="D109" s="27">
        <f t="shared" si="239"/>
        <v>0</v>
      </c>
      <c r="E109" s="29"/>
      <c r="F109" s="29"/>
      <c r="G109" s="29"/>
      <c r="H109" s="29"/>
      <c r="I109" s="29"/>
      <c r="J109" s="29">
        <v>123963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123963</v>
      </c>
      <c r="D111" s="95">
        <f t="shared" ref="D111" si="260">SUM(D109:D110)</f>
        <v>0</v>
      </c>
      <c r="E111" s="95">
        <f t="shared" ref="E111" si="261">SUM(E109:E110)</f>
        <v>0</v>
      </c>
      <c r="F111" s="95">
        <f t="shared" ref="F111" si="262">SUM(F109:F110)</f>
        <v>0</v>
      </c>
      <c r="G111" s="95">
        <f t="shared" ref="G111" si="263">SUM(G109:G110)</f>
        <v>0</v>
      </c>
      <c r="H111" s="95">
        <f t="shared" ref="H111" si="264">SUM(H109:H110)</f>
        <v>0</v>
      </c>
      <c r="I111" s="95">
        <f t="shared" ref="I111" si="265">SUM(I109:I110)</f>
        <v>0</v>
      </c>
      <c r="J111" s="95">
        <f t="shared" ref="J111" si="266">SUM(J109:J110)</f>
        <v>123963</v>
      </c>
      <c r="K111" s="95">
        <f t="shared" ref="K111" si="267">SUM(K109:K110)</f>
        <v>0</v>
      </c>
      <c r="L111" s="95">
        <f t="shared" ref="L111" si="268">SUM(L109:L110)</f>
        <v>0</v>
      </c>
      <c r="M111" s="95">
        <f t="shared" ref="M111" si="269">SUM(M109:M110)</f>
        <v>0</v>
      </c>
    </row>
    <row r="112" spans="1:13" s="7" customFormat="1" ht="15.75" customHeight="1" x14ac:dyDescent="0.2">
      <c r="A112" s="33" t="s">
        <v>186</v>
      </c>
      <c r="B112" s="33" t="s">
        <v>213</v>
      </c>
      <c r="C112" s="34">
        <f t="shared" si="238"/>
        <v>0</v>
      </c>
      <c r="D112" s="27">
        <f t="shared" si="239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70">SUM(D112:D113)</f>
        <v>0</v>
      </c>
      <c r="E114" s="95">
        <f t="shared" ref="E114" si="271">SUM(E112:E113)</f>
        <v>0</v>
      </c>
      <c r="F114" s="95">
        <f t="shared" ref="F114" si="272">SUM(F112:F113)</f>
        <v>0</v>
      </c>
      <c r="G114" s="95">
        <f t="shared" ref="G114" si="273">SUM(G112:G113)</f>
        <v>0</v>
      </c>
      <c r="H114" s="95">
        <f t="shared" ref="H114" si="274">SUM(H112:H113)</f>
        <v>0</v>
      </c>
      <c r="I114" s="95">
        <f t="shared" ref="I114" si="275">SUM(I112:I113)</f>
        <v>0</v>
      </c>
      <c r="J114" s="95">
        <f t="shared" ref="J114" si="276">SUM(J112:J113)</f>
        <v>0</v>
      </c>
      <c r="K114" s="95">
        <f t="shared" ref="K114" si="277">SUM(K112:K113)</f>
        <v>0</v>
      </c>
      <c r="L114" s="95">
        <f t="shared" ref="L114" si="278">SUM(L112:L113)</f>
        <v>0</v>
      </c>
      <c r="M114" s="95">
        <f t="shared" ref="M114" si="279">SUM(M112:M113)</f>
        <v>0</v>
      </c>
    </row>
    <row r="115" spans="1:15" s="7" customFormat="1" ht="25.5" customHeight="1" x14ac:dyDescent="0.2">
      <c r="A115" s="33" t="s">
        <v>186</v>
      </c>
      <c r="B115" s="33" t="s">
        <v>187</v>
      </c>
      <c r="C115" s="34">
        <f t="shared" si="238"/>
        <v>0</v>
      </c>
      <c r="D115" s="27">
        <f t="shared" si="239"/>
        <v>0</v>
      </c>
      <c r="E115" s="29"/>
      <c r="F115" s="29"/>
      <c r="G115" s="29"/>
      <c r="H115" s="29"/>
      <c r="I115" s="29"/>
      <c r="J115" s="29"/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0</v>
      </c>
      <c r="D116" s="27">
        <f>SUM(E116,F116)</f>
        <v>0</v>
      </c>
      <c r="E116" s="28"/>
      <c r="F116" s="29"/>
      <c r="G116" s="29"/>
      <c r="H116" s="27"/>
      <c r="I116" s="27"/>
      <c r="J116" s="27"/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0</v>
      </c>
      <c r="D117" s="95">
        <f t="shared" ref="D117" si="280">SUM(D115:D116)</f>
        <v>0</v>
      </c>
      <c r="E117" s="95">
        <f t="shared" ref="E117" si="281">SUM(E115:E116)</f>
        <v>0</v>
      </c>
      <c r="F117" s="95">
        <f t="shared" ref="F117" si="282">SUM(F115:F116)</f>
        <v>0</v>
      </c>
      <c r="G117" s="95">
        <f t="shared" ref="G117" si="283">SUM(G115:G116)</f>
        <v>0</v>
      </c>
      <c r="H117" s="95">
        <f t="shared" ref="H117" si="284">SUM(H115:H116)</f>
        <v>0</v>
      </c>
      <c r="I117" s="95">
        <f t="shared" ref="I117" si="285">SUM(I115:I116)</f>
        <v>0</v>
      </c>
      <c r="J117" s="95">
        <f t="shared" ref="J117" si="286">SUM(J115:J116)</f>
        <v>0</v>
      </c>
      <c r="K117" s="95">
        <f t="shared" ref="K117" si="287">SUM(K115:K116)</f>
        <v>0</v>
      </c>
      <c r="L117" s="95">
        <f t="shared" ref="L117" si="288">SUM(L115:L116)</f>
        <v>0</v>
      </c>
      <c r="M117" s="95">
        <f t="shared" ref="M117" si="289">SUM(M115:M116)</f>
        <v>0</v>
      </c>
    </row>
    <row r="118" spans="1:15" s="7" customFormat="1" ht="15.75" customHeight="1" x14ac:dyDescent="0.2">
      <c r="A118" s="33" t="s">
        <v>186</v>
      </c>
      <c r="B118" s="33" t="s">
        <v>227</v>
      </c>
      <c r="C118" s="34">
        <f t="shared" si="238"/>
        <v>37116</v>
      </c>
      <c r="D118" s="27">
        <f t="shared" si="239"/>
        <v>0</v>
      </c>
      <c r="E118" s="29"/>
      <c r="F118" s="29"/>
      <c r="G118" s="29"/>
      <c r="H118" s="29"/>
      <c r="I118" s="29"/>
      <c r="J118" s="29">
        <v>37116</v>
      </c>
      <c r="K118" s="37"/>
      <c r="L118" s="37"/>
      <c r="M118" s="37"/>
    </row>
    <row r="119" spans="1:15" s="7" customFormat="1" ht="15.75" customHeight="1" x14ac:dyDescent="0.2">
      <c r="A119" s="25"/>
      <c r="B119" s="25"/>
      <c r="C119" s="27">
        <f>D119+G119+H119+I119+J119+K119+L119+M119</f>
        <v>23119</v>
      </c>
      <c r="D119" s="27">
        <f>SUM(E119,F119)</f>
        <v>0</v>
      </c>
      <c r="E119" s="28"/>
      <c r="F119" s="29"/>
      <c r="G119" s="29"/>
      <c r="H119" s="27"/>
      <c r="I119" s="27"/>
      <c r="J119" s="27">
        <v>23119</v>
      </c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60235</v>
      </c>
      <c r="D120" s="95">
        <f t="shared" ref="D120" si="290">SUM(D118:D119)</f>
        <v>0</v>
      </c>
      <c r="E120" s="95">
        <f t="shared" ref="E120" si="291">SUM(E118:E119)</f>
        <v>0</v>
      </c>
      <c r="F120" s="95">
        <f t="shared" ref="F120" si="292">SUM(F118:F119)</f>
        <v>0</v>
      </c>
      <c r="G120" s="95">
        <f t="shared" ref="G120" si="293">SUM(G118:G119)</f>
        <v>0</v>
      </c>
      <c r="H120" s="95">
        <f t="shared" ref="H120" si="294">SUM(H118:H119)</f>
        <v>0</v>
      </c>
      <c r="I120" s="95">
        <f t="shared" ref="I120" si="295">SUM(I118:I119)</f>
        <v>0</v>
      </c>
      <c r="J120" s="95">
        <f t="shared" ref="J120" si="296">SUM(J118:J119)</f>
        <v>60235</v>
      </c>
      <c r="K120" s="95">
        <f t="shared" ref="K120" si="297">SUM(K118:K119)</f>
        <v>0</v>
      </c>
      <c r="L120" s="95">
        <f t="shared" ref="L120" si="298">SUM(L118:L119)</f>
        <v>0</v>
      </c>
      <c r="M120" s="95">
        <f t="shared" ref="M120" si="299">SUM(M118:M119)</f>
        <v>0</v>
      </c>
    </row>
    <row r="121" spans="1:15" s="7" customFormat="1" ht="15.75" customHeight="1" x14ac:dyDescent="0.2">
      <c r="A121" s="32" t="s">
        <v>122</v>
      </c>
      <c r="B121" s="33" t="s">
        <v>54</v>
      </c>
      <c r="C121" s="34">
        <f t="shared" si="197"/>
        <v>48520</v>
      </c>
      <c r="D121" s="27">
        <f t="shared" si="3"/>
        <v>28097</v>
      </c>
      <c r="E121" s="29">
        <v>22189</v>
      </c>
      <c r="F121" s="29">
        <v>5908</v>
      </c>
      <c r="G121" s="31">
        <v>19181</v>
      </c>
      <c r="H121" s="27"/>
      <c r="I121" s="27"/>
      <c r="J121" s="27">
        <v>1242</v>
      </c>
      <c r="K121" s="37"/>
      <c r="L121" s="37"/>
      <c r="M121" s="37"/>
    </row>
    <row r="122" spans="1:15" s="7" customFormat="1" ht="15.75" customHeight="1" x14ac:dyDescent="0.2">
      <c r="A122" s="25"/>
      <c r="B122" s="25"/>
      <c r="C122" s="27">
        <f>D122+G122+H122+I122+J122+K122+L122+M122</f>
        <v>0</v>
      </c>
      <c r="D122" s="27">
        <f>SUM(E122,F122)</f>
        <v>580</v>
      </c>
      <c r="E122" s="28">
        <v>550</v>
      </c>
      <c r="F122" s="29">
        <v>30</v>
      </c>
      <c r="G122" s="29">
        <v>-580</v>
      </c>
      <c r="H122" s="27"/>
      <c r="I122" s="27"/>
      <c r="J122" s="27"/>
      <c r="K122" s="27"/>
      <c r="L122" s="27"/>
      <c r="M122" s="27"/>
    </row>
    <row r="123" spans="1:15" s="7" customFormat="1" ht="15.75" customHeight="1" x14ac:dyDescent="0.2">
      <c r="A123" s="92"/>
      <c r="B123" s="92"/>
      <c r="C123" s="95">
        <f>SUM(C121:C122)</f>
        <v>48520</v>
      </c>
      <c r="D123" s="95">
        <f t="shared" ref="D123" si="300">SUM(D121:D122)</f>
        <v>28677</v>
      </c>
      <c r="E123" s="95">
        <f t="shared" ref="E123" si="301">SUM(E121:E122)</f>
        <v>22739</v>
      </c>
      <c r="F123" s="95">
        <f t="shared" ref="F123" si="302">SUM(F121:F122)</f>
        <v>5938</v>
      </c>
      <c r="G123" s="95">
        <f t="shared" ref="G123" si="303">SUM(G121:G122)</f>
        <v>18601</v>
      </c>
      <c r="H123" s="95">
        <f t="shared" ref="H123" si="304">SUM(H121:H122)</f>
        <v>0</v>
      </c>
      <c r="I123" s="95">
        <f t="shared" ref="I123" si="305">SUM(I121:I122)</f>
        <v>0</v>
      </c>
      <c r="J123" s="95">
        <f t="shared" ref="J123" si="306">SUM(J121:J122)</f>
        <v>1242</v>
      </c>
      <c r="K123" s="95">
        <f t="shared" ref="K123" si="307">SUM(K121:K122)</f>
        <v>0</v>
      </c>
      <c r="L123" s="95">
        <f t="shared" ref="L123" si="308">SUM(L121:L122)</f>
        <v>0</v>
      </c>
      <c r="M123" s="95">
        <f t="shared" ref="M123" si="309">SUM(M121:M122)</f>
        <v>0</v>
      </c>
    </row>
    <row r="124" spans="1:15" s="7" customFormat="1" ht="15.75" customHeight="1" x14ac:dyDescent="0.2">
      <c r="A124" s="35" t="s">
        <v>124</v>
      </c>
      <c r="B124" s="35" t="s">
        <v>120</v>
      </c>
      <c r="C124" s="89">
        <f t="shared" ref="C124:M124" si="310">C91+C94+C97+C100+C103+C106+C109+C112+C115+C118+C121</f>
        <v>1462176</v>
      </c>
      <c r="D124" s="89">
        <f t="shared" si="310"/>
        <v>221022</v>
      </c>
      <c r="E124" s="89">
        <f t="shared" si="310"/>
        <v>177661</v>
      </c>
      <c r="F124" s="89">
        <f t="shared" si="310"/>
        <v>43361</v>
      </c>
      <c r="G124" s="89">
        <f t="shared" si="310"/>
        <v>773881</v>
      </c>
      <c r="H124" s="89">
        <f t="shared" si="310"/>
        <v>0</v>
      </c>
      <c r="I124" s="89">
        <f t="shared" si="310"/>
        <v>0</v>
      </c>
      <c r="J124" s="89">
        <f t="shared" si="310"/>
        <v>416573</v>
      </c>
      <c r="K124" s="89">
        <f t="shared" si="310"/>
        <v>50400</v>
      </c>
      <c r="L124" s="89">
        <f t="shared" si="310"/>
        <v>300</v>
      </c>
      <c r="M124" s="89">
        <f t="shared" si="310"/>
        <v>0</v>
      </c>
    </row>
    <row r="125" spans="1:15" s="7" customFormat="1" ht="15.75" customHeight="1" x14ac:dyDescent="0.2">
      <c r="A125" s="25"/>
      <c r="B125" s="25"/>
      <c r="C125" s="27">
        <f>D125+G125+H125+I125+J125+K125+L125+M125</f>
        <v>31901</v>
      </c>
      <c r="D125" s="27">
        <f>SUM(E125,F125)</f>
        <v>1000</v>
      </c>
      <c r="E125" s="28">
        <f>SUM(E122,E119,E116,E113,E110,E107,E104,E101,E98,E95,E92)</f>
        <v>550</v>
      </c>
      <c r="F125" s="28">
        <f t="shared" ref="F125:M125" si="311">SUM(F122,F119,F116,F113,F110,F107,F104,F101,F98,F95,F92)</f>
        <v>450</v>
      </c>
      <c r="G125" s="28">
        <f t="shared" si="311"/>
        <v>169162</v>
      </c>
      <c r="H125" s="28">
        <f t="shared" si="311"/>
        <v>0</v>
      </c>
      <c r="I125" s="28">
        <f t="shared" si="311"/>
        <v>0</v>
      </c>
      <c r="J125" s="28">
        <f t="shared" si="311"/>
        <v>-138261</v>
      </c>
      <c r="K125" s="28">
        <f t="shared" si="311"/>
        <v>0</v>
      </c>
      <c r="L125" s="28">
        <f t="shared" si="311"/>
        <v>0</v>
      </c>
      <c r="M125" s="28">
        <f t="shared" si="311"/>
        <v>0</v>
      </c>
    </row>
    <row r="126" spans="1:15" s="7" customFormat="1" ht="15.75" customHeight="1" x14ac:dyDescent="0.2">
      <c r="A126" s="92"/>
      <c r="B126" s="92"/>
      <c r="C126" s="96">
        <f>SUM(C124,C125)</f>
        <v>1494077</v>
      </c>
      <c r="D126" s="96">
        <f t="shared" ref="D126:M126" si="312">SUM(D124,D125)</f>
        <v>222022</v>
      </c>
      <c r="E126" s="96">
        <f t="shared" si="312"/>
        <v>178211</v>
      </c>
      <c r="F126" s="96">
        <f t="shared" si="312"/>
        <v>43811</v>
      </c>
      <c r="G126" s="96">
        <f t="shared" si="312"/>
        <v>943043</v>
      </c>
      <c r="H126" s="96">
        <f t="shared" si="312"/>
        <v>0</v>
      </c>
      <c r="I126" s="96">
        <f t="shared" si="312"/>
        <v>0</v>
      </c>
      <c r="J126" s="96">
        <f t="shared" si="312"/>
        <v>278312</v>
      </c>
      <c r="K126" s="96">
        <f t="shared" si="312"/>
        <v>50400</v>
      </c>
      <c r="L126" s="96">
        <f t="shared" si="312"/>
        <v>300</v>
      </c>
      <c r="M126" s="96">
        <f t="shared" si="312"/>
        <v>0</v>
      </c>
      <c r="N126" s="42"/>
      <c r="O126" s="42"/>
    </row>
    <row r="127" spans="1:15" s="7" customFormat="1" ht="15.75" customHeight="1" x14ac:dyDescent="0.2">
      <c r="A127" s="74" t="s">
        <v>204</v>
      </c>
      <c r="B127" s="35" t="s">
        <v>202</v>
      </c>
      <c r="C127" s="43">
        <f>C130</f>
        <v>67896</v>
      </c>
      <c r="D127" s="43">
        <f t="shared" ref="D127:M127" si="313">D130</f>
        <v>0</v>
      </c>
      <c r="E127" s="43">
        <f t="shared" si="313"/>
        <v>0</v>
      </c>
      <c r="F127" s="43">
        <f t="shared" si="313"/>
        <v>0</v>
      </c>
      <c r="G127" s="43">
        <f t="shared" si="313"/>
        <v>0</v>
      </c>
      <c r="H127" s="43">
        <f t="shared" si="313"/>
        <v>67896</v>
      </c>
      <c r="I127" s="43">
        <f t="shared" si="313"/>
        <v>0</v>
      </c>
      <c r="J127" s="43">
        <f t="shared" si="313"/>
        <v>0</v>
      </c>
      <c r="K127" s="43">
        <f t="shared" si="313"/>
        <v>0</v>
      </c>
      <c r="L127" s="43">
        <f t="shared" si="313"/>
        <v>0</v>
      </c>
      <c r="M127" s="43">
        <f t="shared" si="313"/>
        <v>0</v>
      </c>
    </row>
    <row r="128" spans="1:15" s="7" customFormat="1" ht="24.75" customHeight="1" x14ac:dyDescent="0.2">
      <c r="A128" s="86"/>
      <c r="B128" s="86" t="s">
        <v>203</v>
      </c>
      <c r="C128" s="31">
        <f>SUM(D128,G128,H128:M128)</f>
        <v>60896</v>
      </c>
      <c r="D128" s="31">
        <f>SUM(E128:F128)</f>
        <v>0</v>
      </c>
      <c r="E128" s="87"/>
      <c r="F128" s="87"/>
      <c r="G128" s="87"/>
      <c r="H128" s="87">
        <v>60896</v>
      </c>
      <c r="I128" s="87"/>
      <c r="J128" s="87"/>
      <c r="K128" s="87"/>
      <c r="L128" s="87"/>
      <c r="M128" s="87"/>
    </row>
    <row r="129" spans="1:13" s="7" customFormat="1" ht="12.75" customHeight="1" x14ac:dyDescent="0.2">
      <c r="A129" s="86"/>
      <c r="B129" s="86"/>
      <c r="C129" s="31">
        <f t="shared" ref="C129" si="314">SUM(D129,G129,H129:M129)</f>
        <v>7000</v>
      </c>
      <c r="D129" s="31">
        <f t="shared" ref="D129" si="315">SUM(E129:F129)</f>
        <v>0</v>
      </c>
      <c r="E129" s="87"/>
      <c r="F129" s="87"/>
      <c r="G129" s="87"/>
      <c r="H129" s="102">
        <v>7000</v>
      </c>
      <c r="I129" s="87"/>
      <c r="J129" s="87"/>
      <c r="K129" s="87"/>
      <c r="L129" s="87"/>
      <c r="M129" s="87"/>
    </row>
    <row r="130" spans="1:13" s="7" customFormat="1" ht="13.5" customHeight="1" x14ac:dyDescent="0.2">
      <c r="A130" s="94"/>
      <c r="B130" s="94"/>
      <c r="C130" s="93">
        <f>C128+C129</f>
        <v>67896</v>
      </c>
      <c r="D130" s="93">
        <f>D128+D129</f>
        <v>0</v>
      </c>
      <c r="E130" s="93">
        <f t="shared" ref="E130:M130" si="316">E128+E129</f>
        <v>0</v>
      </c>
      <c r="F130" s="93">
        <f t="shared" si="316"/>
        <v>0</v>
      </c>
      <c r="G130" s="93">
        <f t="shared" si="316"/>
        <v>0</v>
      </c>
      <c r="H130" s="93">
        <f t="shared" si="316"/>
        <v>67896</v>
      </c>
      <c r="I130" s="93">
        <f t="shared" si="316"/>
        <v>0</v>
      </c>
      <c r="J130" s="93">
        <f t="shared" si="316"/>
        <v>0</v>
      </c>
      <c r="K130" s="93">
        <f t="shared" si="316"/>
        <v>0</v>
      </c>
      <c r="L130" s="93">
        <f t="shared" si="316"/>
        <v>0</v>
      </c>
      <c r="M130" s="93">
        <f t="shared" si="316"/>
        <v>0</v>
      </c>
    </row>
    <row r="131" spans="1:13" s="7" customFormat="1" ht="15.75" customHeight="1" x14ac:dyDescent="0.2">
      <c r="A131" s="35" t="s">
        <v>98</v>
      </c>
      <c r="B131" s="35" t="s">
        <v>99</v>
      </c>
      <c r="C131" s="23">
        <f t="shared" ref="C131:M131" si="317">SUM(C132:C141)</f>
        <v>172318</v>
      </c>
      <c r="D131" s="23">
        <f t="shared" si="317"/>
        <v>0</v>
      </c>
      <c r="E131" s="23">
        <f t="shared" si="317"/>
        <v>0</v>
      </c>
      <c r="F131" s="23">
        <f t="shared" si="317"/>
        <v>0</v>
      </c>
      <c r="G131" s="23">
        <f t="shared" si="317"/>
        <v>69740</v>
      </c>
      <c r="H131" s="23">
        <f t="shared" si="317"/>
        <v>0</v>
      </c>
      <c r="I131" s="23">
        <f t="shared" si="317"/>
        <v>0</v>
      </c>
      <c r="J131" s="23">
        <f t="shared" si="317"/>
        <v>102578</v>
      </c>
      <c r="K131" s="23">
        <f t="shared" si="317"/>
        <v>0</v>
      </c>
      <c r="L131" s="23">
        <f t="shared" si="317"/>
        <v>0</v>
      </c>
      <c r="M131" s="23">
        <f t="shared" si="317"/>
        <v>0</v>
      </c>
    </row>
    <row r="132" spans="1:13" s="7" customFormat="1" ht="30" customHeight="1" x14ac:dyDescent="0.2">
      <c r="A132" s="25"/>
      <c r="B132" s="25" t="s">
        <v>155</v>
      </c>
      <c r="C132" s="27">
        <f>SUM(D132,G132,H132:M132)</f>
        <v>56289</v>
      </c>
      <c r="D132" s="27">
        <f>SUM(E132:F132)</f>
        <v>0</v>
      </c>
      <c r="E132" s="30"/>
      <c r="F132" s="27"/>
      <c r="G132" s="27">
        <v>5000</v>
      </c>
      <c r="H132" s="27"/>
      <c r="I132" s="27"/>
      <c r="J132" s="29">
        <v>51289</v>
      </c>
      <c r="K132" s="27"/>
      <c r="L132" s="27"/>
      <c r="M132" s="2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56289</v>
      </c>
      <c r="D134" s="95">
        <f t="shared" ref="D134" si="318">SUM(D132:D133)</f>
        <v>0</v>
      </c>
      <c r="E134" s="95">
        <f t="shared" ref="E134" si="319">SUM(E132:E133)</f>
        <v>0</v>
      </c>
      <c r="F134" s="95">
        <f t="shared" ref="F134" si="320">SUM(F132:F133)</f>
        <v>0</v>
      </c>
      <c r="G134" s="95">
        <f t="shared" ref="G134" si="321">SUM(G132:G133)</f>
        <v>5000</v>
      </c>
      <c r="H134" s="95">
        <f t="shared" ref="H134" si="322">SUM(H132:H133)</f>
        <v>0</v>
      </c>
      <c r="I134" s="95">
        <f t="shared" ref="I134" si="323">SUM(I132:I133)</f>
        <v>0</v>
      </c>
      <c r="J134" s="95">
        <f t="shared" ref="J134" si="324">SUM(J132:J133)</f>
        <v>51289</v>
      </c>
      <c r="K134" s="95">
        <f t="shared" ref="K134" si="325">SUM(K132:K133)</f>
        <v>0</v>
      </c>
      <c r="L134" s="95">
        <f t="shared" ref="L134" si="326">SUM(L132:L133)</f>
        <v>0</v>
      </c>
      <c r="M134" s="95">
        <f t="shared" ref="M134" si="327">SUM(M132:M133)</f>
        <v>0</v>
      </c>
    </row>
    <row r="135" spans="1:13" s="7" customFormat="1" ht="15.75" customHeight="1" x14ac:dyDescent="0.2">
      <c r="A135" s="33"/>
      <c r="B135" s="44" t="s">
        <v>210</v>
      </c>
      <c r="C135" s="27">
        <f>SUM(D135,G135,H135:M135)</f>
        <v>19870</v>
      </c>
      <c r="D135" s="27">
        <f>SUM(E135:F135)</f>
        <v>0</v>
      </c>
      <c r="E135" s="37"/>
      <c r="F135" s="37"/>
      <c r="G135" s="29">
        <v>19870</v>
      </c>
      <c r="H135" s="37"/>
      <c r="I135" s="37"/>
      <c r="J135" s="29"/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0</v>
      </c>
      <c r="D136" s="27">
        <f>SUM(E136,F136)</f>
        <v>0</v>
      </c>
      <c r="E136" s="28"/>
      <c r="F136" s="29"/>
      <c r="G136" s="29"/>
      <c r="H136" s="27"/>
      <c r="I136" s="27"/>
      <c r="J136" s="27"/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19870</v>
      </c>
      <c r="D137" s="95">
        <f t="shared" ref="D137" si="328">SUM(D135:D136)</f>
        <v>0</v>
      </c>
      <c r="E137" s="95">
        <f t="shared" ref="E137" si="329">SUM(E135:E136)</f>
        <v>0</v>
      </c>
      <c r="F137" s="95">
        <f t="shared" ref="F137" si="330">SUM(F135:F136)</f>
        <v>0</v>
      </c>
      <c r="G137" s="95">
        <f t="shared" ref="G137" si="331">SUM(G135:G136)</f>
        <v>19870</v>
      </c>
      <c r="H137" s="95">
        <f t="shared" ref="H137" si="332">SUM(H135:H136)</f>
        <v>0</v>
      </c>
      <c r="I137" s="95">
        <f t="shared" ref="I137" si="333">SUM(I135:I136)</f>
        <v>0</v>
      </c>
      <c r="J137" s="95">
        <f t="shared" ref="J137" si="334">SUM(J135:J136)</f>
        <v>0</v>
      </c>
      <c r="K137" s="95">
        <f t="shared" ref="K137" si="335">SUM(K135:K136)</f>
        <v>0</v>
      </c>
      <c r="L137" s="95">
        <f t="shared" ref="L137" si="336">SUM(L135:L136)</f>
        <v>0</v>
      </c>
      <c r="M137" s="95">
        <f t="shared" ref="M137" si="337">SUM(M135:M136)</f>
        <v>0</v>
      </c>
    </row>
    <row r="138" spans="1:13" s="7" customFormat="1" ht="27" customHeight="1" x14ac:dyDescent="0.2">
      <c r="A138" s="33"/>
      <c r="B138" s="44" t="s">
        <v>211</v>
      </c>
      <c r="C138" s="27">
        <f>SUM(D138,G138,H138:M138)</f>
        <v>0</v>
      </c>
      <c r="D138" s="27">
        <f>SUM(E138:F138)</f>
        <v>0</v>
      </c>
      <c r="E138" s="37"/>
      <c r="F138" s="37"/>
      <c r="G138" s="29"/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0</v>
      </c>
      <c r="D140" s="95">
        <f t="shared" ref="D140" si="338">SUM(D138:D139)</f>
        <v>0</v>
      </c>
      <c r="E140" s="95">
        <f t="shared" ref="E140" si="339">SUM(E138:E139)</f>
        <v>0</v>
      </c>
      <c r="F140" s="95">
        <f t="shared" ref="F140" si="340">SUM(F138:F139)</f>
        <v>0</v>
      </c>
      <c r="G140" s="95">
        <f t="shared" ref="G140" si="341">SUM(G138:G139)</f>
        <v>0</v>
      </c>
      <c r="H140" s="95">
        <f t="shared" ref="H140" si="342">SUM(H138:H139)</f>
        <v>0</v>
      </c>
      <c r="I140" s="95">
        <f t="shared" ref="I140" si="343">SUM(I138:I139)</f>
        <v>0</v>
      </c>
      <c r="J140" s="95">
        <f t="shared" ref="J140" si="344">SUM(J138:J139)</f>
        <v>0</v>
      </c>
      <c r="K140" s="95">
        <f t="shared" ref="K140" si="345">SUM(K138:K139)</f>
        <v>0</v>
      </c>
      <c r="L140" s="95">
        <f t="shared" ref="L140" si="346">SUM(L138:L139)</f>
        <v>0</v>
      </c>
      <c r="M140" s="95">
        <f t="shared" ref="M140" si="347">SUM(M138:M139)</f>
        <v>0</v>
      </c>
    </row>
    <row r="141" spans="1:13" s="7" customFormat="1" ht="24" customHeight="1" x14ac:dyDescent="0.2">
      <c r="A141" s="33"/>
      <c r="B141" s="44" t="s">
        <v>225</v>
      </c>
      <c r="C141" s="27">
        <f>SUM(D141,G141,H141:M141)</f>
        <v>20000</v>
      </c>
      <c r="D141" s="27">
        <f>SUM(E141:F141)</f>
        <v>0</v>
      </c>
      <c r="E141" s="37"/>
      <c r="F141" s="37"/>
      <c r="G141" s="29">
        <v>20000</v>
      </c>
      <c r="H141" s="37"/>
      <c r="I141" s="37"/>
      <c r="J141" s="29"/>
      <c r="K141" s="37"/>
      <c r="L141" s="37"/>
      <c r="M141" s="37"/>
    </row>
    <row r="142" spans="1:13" s="7" customFormat="1" ht="15.75" customHeight="1" x14ac:dyDescent="0.2">
      <c r="A142" s="25"/>
      <c r="B142" s="25"/>
      <c r="C142" s="27">
        <f>D142+G142+H142+I142+J142+K142+L142+M142</f>
        <v>0</v>
      </c>
      <c r="D142" s="27">
        <f>SUM(E142,F142)</f>
        <v>0</v>
      </c>
      <c r="E142" s="28"/>
      <c r="F142" s="29"/>
      <c r="G142" s="29"/>
      <c r="H142" s="27"/>
      <c r="I142" s="27"/>
      <c r="J142" s="27"/>
      <c r="K142" s="27"/>
      <c r="L142" s="27"/>
      <c r="M142" s="27"/>
    </row>
    <row r="143" spans="1:13" s="7" customFormat="1" ht="15.75" customHeight="1" x14ac:dyDescent="0.2">
      <c r="A143" s="92"/>
      <c r="B143" s="92"/>
      <c r="C143" s="95">
        <f>SUM(C141:C142)</f>
        <v>20000</v>
      </c>
      <c r="D143" s="95">
        <f t="shared" ref="D143" si="348">SUM(D141:D142)</f>
        <v>0</v>
      </c>
      <c r="E143" s="95">
        <f t="shared" ref="E143" si="349">SUM(E141:E142)</f>
        <v>0</v>
      </c>
      <c r="F143" s="95">
        <f t="shared" ref="F143" si="350">SUM(F141:F142)</f>
        <v>0</v>
      </c>
      <c r="G143" s="95">
        <f t="shared" ref="G143" si="351">SUM(G141:G142)</f>
        <v>20000</v>
      </c>
      <c r="H143" s="95">
        <f t="shared" ref="H143" si="352">SUM(H141:H142)</f>
        <v>0</v>
      </c>
      <c r="I143" s="95">
        <f t="shared" ref="I143" si="353">SUM(I141:I142)</f>
        <v>0</v>
      </c>
      <c r="J143" s="95">
        <f t="shared" ref="J143" si="354">SUM(J141:J142)</f>
        <v>0</v>
      </c>
      <c r="K143" s="95">
        <f t="shared" ref="K143" si="355">SUM(K141:K142)</f>
        <v>0</v>
      </c>
      <c r="L143" s="95">
        <f t="shared" ref="L143" si="356">SUM(L141:L142)</f>
        <v>0</v>
      </c>
      <c r="M143" s="95">
        <f t="shared" ref="M143" si="357">SUM(M141:M142)</f>
        <v>0</v>
      </c>
    </row>
    <row r="144" spans="1:13" s="7" customFormat="1" ht="15.75" customHeight="1" x14ac:dyDescent="0.2">
      <c r="A144" s="35" t="s">
        <v>125</v>
      </c>
      <c r="B144" s="35" t="s">
        <v>120</v>
      </c>
      <c r="C144" s="45">
        <f>SUM(C141,C138,C135,C132,C128)</f>
        <v>157055</v>
      </c>
      <c r="D144" s="45">
        <f t="shared" ref="D144:M144" si="358">SUM(D141,D138,D135,D132,D128)</f>
        <v>0</v>
      </c>
      <c r="E144" s="45">
        <f t="shared" si="358"/>
        <v>0</v>
      </c>
      <c r="F144" s="45">
        <f t="shared" si="358"/>
        <v>0</v>
      </c>
      <c r="G144" s="45">
        <f t="shared" si="358"/>
        <v>44870</v>
      </c>
      <c r="H144" s="45">
        <f t="shared" si="358"/>
        <v>60896</v>
      </c>
      <c r="I144" s="45">
        <f t="shared" si="358"/>
        <v>0</v>
      </c>
      <c r="J144" s="45">
        <f t="shared" si="358"/>
        <v>51289</v>
      </c>
      <c r="K144" s="45">
        <f t="shared" si="358"/>
        <v>0</v>
      </c>
      <c r="L144" s="45">
        <f t="shared" si="358"/>
        <v>0</v>
      </c>
      <c r="M144" s="45">
        <f t="shared" si="358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7000</v>
      </c>
      <c r="D145" s="27">
        <f>SUM(E145,F145)</f>
        <v>0</v>
      </c>
      <c r="E145" s="28">
        <f>SUM(E142,E139,E136,E133,E129)</f>
        <v>0</v>
      </c>
      <c r="F145" s="28">
        <f>SUM(F142,F139,F136,F133,F129)</f>
        <v>0</v>
      </c>
      <c r="G145" s="28">
        <f>SUM(G142,G139,G136,G133,G129)</f>
        <v>0</v>
      </c>
      <c r="H145" s="28">
        <f t="shared" ref="H145:M145" si="359">SUM(H142,H139,H136,H133,H129)</f>
        <v>7000</v>
      </c>
      <c r="I145" s="28">
        <f t="shared" si="359"/>
        <v>0</v>
      </c>
      <c r="J145" s="28">
        <f t="shared" si="359"/>
        <v>0</v>
      </c>
      <c r="K145" s="28">
        <f t="shared" si="359"/>
        <v>0</v>
      </c>
      <c r="L145" s="28">
        <f t="shared" si="359"/>
        <v>0</v>
      </c>
      <c r="M145" s="28">
        <f t="shared" si="359"/>
        <v>0</v>
      </c>
    </row>
    <row r="146" spans="1:13" s="7" customFormat="1" ht="15.75" customHeight="1" x14ac:dyDescent="0.2">
      <c r="A146" s="92"/>
      <c r="B146" s="92"/>
      <c r="C146" s="95">
        <f>SUM(C144,C145)</f>
        <v>164055</v>
      </c>
      <c r="D146" s="95">
        <f t="shared" ref="D146:M146" si="360">SUM(D144,D145)</f>
        <v>0</v>
      </c>
      <c r="E146" s="95">
        <f t="shared" si="360"/>
        <v>0</v>
      </c>
      <c r="F146" s="95">
        <f t="shared" si="360"/>
        <v>0</v>
      </c>
      <c r="G146" s="95">
        <f t="shared" si="360"/>
        <v>44870</v>
      </c>
      <c r="H146" s="95">
        <f t="shared" si="360"/>
        <v>67896</v>
      </c>
      <c r="I146" s="95">
        <f t="shared" si="360"/>
        <v>0</v>
      </c>
      <c r="J146" s="95">
        <f t="shared" si="360"/>
        <v>51289</v>
      </c>
      <c r="K146" s="95">
        <f t="shared" si="360"/>
        <v>0</v>
      </c>
      <c r="L146" s="95">
        <f t="shared" si="360"/>
        <v>0</v>
      </c>
      <c r="M146" s="95">
        <f t="shared" si="360"/>
        <v>0</v>
      </c>
    </row>
    <row r="147" spans="1:13" s="7" customFormat="1" ht="36.75" customHeight="1" x14ac:dyDescent="0.2">
      <c r="A147" s="32" t="s">
        <v>110</v>
      </c>
      <c r="B147" s="32" t="s">
        <v>111</v>
      </c>
      <c r="C147" s="34">
        <f>SUM(C150,C153,C156,C159,C162,C165,C168,C171,C174,C177)</f>
        <v>186609</v>
      </c>
      <c r="D147" s="34">
        <f t="shared" ref="D147:M147" si="361">SUM(D150,D153,D156,D159,D162,D165,D168,D171,D174,D177)</f>
        <v>0</v>
      </c>
      <c r="E147" s="34">
        <f t="shared" si="361"/>
        <v>0</v>
      </c>
      <c r="F147" s="34">
        <f t="shared" si="361"/>
        <v>0</v>
      </c>
      <c r="G147" s="34">
        <f t="shared" si="361"/>
        <v>175588</v>
      </c>
      <c r="H147" s="34">
        <f t="shared" si="361"/>
        <v>0</v>
      </c>
      <c r="I147" s="34">
        <f t="shared" si="361"/>
        <v>0</v>
      </c>
      <c r="J147" s="34">
        <f t="shared" si="361"/>
        <v>11021</v>
      </c>
      <c r="K147" s="34">
        <f t="shared" si="361"/>
        <v>0</v>
      </c>
      <c r="L147" s="34">
        <f t="shared" si="361"/>
        <v>0</v>
      </c>
      <c r="M147" s="34">
        <f t="shared" si="361"/>
        <v>0</v>
      </c>
    </row>
    <row r="148" spans="1:13" s="7" customFormat="1" ht="15.75" customHeight="1" x14ac:dyDescent="0.2">
      <c r="A148" s="25"/>
      <c r="B148" s="25"/>
      <c r="C148" s="27">
        <f>D148+G148+H148+I148+J148+K148+L148+M148</f>
        <v>5611</v>
      </c>
      <c r="D148" s="27">
        <f>SUM(E148,F148)</f>
        <v>0</v>
      </c>
      <c r="E148" s="28">
        <f>SUM(E151,E154,E157,E160,E163,E166,E169,E172,E175,E178)</f>
        <v>0</v>
      </c>
      <c r="F148" s="28">
        <f t="shared" ref="F148:M148" si="362">SUM(F151,F154,F157,F160,F163,F166,F169,F172,F175,F178)</f>
        <v>0</v>
      </c>
      <c r="G148" s="28">
        <f t="shared" si="362"/>
        <v>-5520</v>
      </c>
      <c r="H148" s="28">
        <f t="shared" si="362"/>
        <v>0</v>
      </c>
      <c r="I148" s="28">
        <f t="shared" si="362"/>
        <v>0</v>
      </c>
      <c r="J148" s="28">
        <f t="shared" si="362"/>
        <v>11131</v>
      </c>
      <c r="K148" s="28">
        <f t="shared" si="362"/>
        <v>0</v>
      </c>
      <c r="L148" s="28">
        <f t="shared" si="362"/>
        <v>0</v>
      </c>
      <c r="M148" s="28">
        <f t="shared" si="362"/>
        <v>0</v>
      </c>
    </row>
    <row r="149" spans="1:13" s="7" customFormat="1" ht="15.75" customHeight="1" x14ac:dyDescent="0.2">
      <c r="A149" s="92"/>
      <c r="B149" s="92"/>
      <c r="C149" s="95">
        <f>SUM(C147,C148)</f>
        <v>192220</v>
      </c>
      <c r="D149" s="95">
        <f t="shared" ref="D149:M149" si="363">SUM(D147,D148)</f>
        <v>0</v>
      </c>
      <c r="E149" s="95">
        <f t="shared" si="363"/>
        <v>0</v>
      </c>
      <c r="F149" s="95">
        <f t="shared" si="363"/>
        <v>0</v>
      </c>
      <c r="G149" s="95">
        <f t="shared" si="363"/>
        <v>170068</v>
      </c>
      <c r="H149" s="95">
        <f t="shared" si="363"/>
        <v>0</v>
      </c>
      <c r="I149" s="95">
        <f t="shared" si="363"/>
        <v>0</v>
      </c>
      <c r="J149" s="95">
        <f t="shared" si="363"/>
        <v>22152</v>
      </c>
      <c r="K149" s="95">
        <f t="shared" si="363"/>
        <v>0</v>
      </c>
      <c r="L149" s="95">
        <f t="shared" si="363"/>
        <v>0</v>
      </c>
      <c r="M149" s="95">
        <f t="shared" si="363"/>
        <v>0</v>
      </c>
    </row>
    <row r="150" spans="1:13" s="7" customFormat="1" ht="15.75" customHeight="1" x14ac:dyDescent="0.2">
      <c r="A150" s="25"/>
      <c r="B150" s="25" t="s">
        <v>49</v>
      </c>
      <c r="C150" s="27">
        <f>SUM(D150,G150,H150:M150)</f>
        <v>24750</v>
      </c>
      <c r="D150" s="27">
        <f t="shared" ref="D150:D177" si="364">SUM(E150:F150)</f>
        <v>0</v>
      </c>
      <c r="E150" s="30"/>
      <c r="F150" s="27"/>
      <c r="G150" s="27">
        <v>19250</v>
      </c>
      <c r="H150" s="27"/>
      <c r="I150" s="27"/>
      <c r="J150" s="27">
        <v>5500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>
        <v>-1363</v>
      </c>
      <c r="H151" s="27"/>
      <c r="I151" s="27"/>
      <c r="J151" s="27">
        <v>1363</v>
      </c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24750</v>
      </c>
      <c r="D152" s="93">
        <f t="shared" ref="D152" si="365">SUM(D150:D151)</f>
        <v>0</v>
      </c>
      <c r="E152" s="93">
        <f t="shared" ref="E152" si="366">SUM(E150:E151)</f>
        <v>0</v>
      </c>
      <c r="F152" s="93">
        <f t="shared" ref="F152" si="367">SUM(F150:F151)</f>
        <v>0</v>
      </c>
      <c r="G152" s="93">
        <f t="shared" ref="G152" si="368">SUM(G150:G151)</f>
        <v>17887</v>
      </c>
      <c r="H152" s="93">
        <f t="shared" ref="H152" si="369">SUM(H150:H151)</f>
        <v>0</v>
      </c>
      <c r="I152" s="93">
        <f t="shared" ref="I152" si="370">SUM(I150:I151)</f>
        <v>0</v>
      </c>
      <c r="J152" s="93">
        <f t="shared" ref="J152" si="371">SUM(J150:J151)</f>
        <v>6863</v>
      </c>
      <c r="K152" s="93">
        <f t="shared" ref="K152" si="372">SUM(K150:K151)</f>
        <v>0</v>
      </c>
      <c r="L152" s="93">
        <f t="shared" ref="L152" si="373">SUM(L150:L151)</f>
        <v>0</v>
      </c>
      <c r="M152" s="93">
        <f t="shared" ref="M152" si="374">SUM(M150:M151)</f>
        <v>0</v>
      </c>
    </row>
    <row r="153" spans="1:13" s="7" customFormat="1" ht="15.75" customHeight="1" x14ac:dyDescent="0.2">
      <c r="A153" s="25"/>
      <c r="B153" s="25" t="s">
        <v>100</v>
      </c>
      <c r="C153" s="27">
        <f t="shared" ref="C153:C177" si="375">SUM(D153,G153,H153:M153)</f>
        <v>12160</v>
      </c>
      <c r="D153" s="27">
        <f t="shared" si="364"/>
        <v>0</v>
      </c>
      <c r="E153" s="30"/>
      <c r="F153" s="27"/>
      <c r="G153" s="27">
        <v>11070</v>
      </c>
      <c r="H153" s="27"/>
      <c r="I153" s="27"/>
      <c r="J153" s="27">
        <v>1090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/>
      <c r="H154" s="27"/>
      <c r="I154" s="27"/>
      <c r="J154" s="27"/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12160</v>
      </c>
      <c r="D155" s="93">
        <f t="shared" ref="D155" si="376">SUM(D153:D154)</f>
        <v>0</v>
      </c>
      <c r="E155" s="93">
        <f t="shared" ref="E155" si="377">SUM(E153:E154)</f>
        <v>0</v>
      </c>
      <c r="F155" s="93">
        <f t="shared" ref="F155" si="378">SUM(F153:F154)</f>
        <v>0</v>
      </c>
      <c r="G155" s="93">
        <f t="shared" ref="G155" si="379">SUM(G153:G154)</f>
        <v>11070</v>
      </c>
      <c r="H155" s="93">
        <f t="shared" ref="H155" si="380">SUM(H153:H154)</f>
        <v>0</v>
      </c>
      <c r="I155" s="93">
        <f t="shared" ref="I155" si="381">SUM(I153:I154)</f>
        <v>0</v>
      </c>
      <c r="J155" s="93">
        <f t="shared" ref="J155" si="382">SUM(J153:J154)</f>
        <v>1090</v>
      </c>
      <c r="K155" s="93">
        <f t="shared" ref="K155" si="383">SUM(K153:K154)</f>
        <v>0</v>
      </c>
      <c r="L155" s="93">
        <f t="shared" ref="L155" si="384">SUM(L153:L154)</f>
        <v>0</v>
      </c>
      <c r="M155" s="93">
        <f t="shared" ref="M155" si="385">SUM(M153:M154)</f>
        <v>0</v>
      </c>
    </row>
    <row r="156" spans="1:13" s="7" customFormat="1" ht="15.75" customHeight="1" x14ac:dyDescent="0.2">
      <c r="A156" s="25"/>
      <c r="B156" s="25" t="s">
        <v>97</v>
      </c>
      <c r="C156" s="27">
        <f t="shared" si="375"/>
        <v>22525</v>
      </c>
      <c r="D156" s="27">
        <f t="shared" si="364"/>
        <v>0</v>
      </c>
      <c r="E156" s="30"/>
      <c r="F156" s="27"/>
      <c r="G156" s="27">
        <v>21448</v>
      </c>
      <c r="H156" s="27"/>
      <c r="I156" s="27"/>
      <c r="J156" s="27">
        <v>1077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0</v>
      </c>
      <c r="D157" s="27">
        <f>SUM(E157,F157)</f>
        <v>0</v>
      </c>
      <c r="E157" s="28"/>
      <c r="F157" s="29"/>
      <c r="G157" s="29"/>
      <c r="H157" s="27"/>
      <c r="I157" s="27"/>
      <c r="J157" s="27"/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22525</v>
      </c>
      <c r="D158" s="93">
        <f t="shared" ref="D158" si="386">SUM(D156:D157)</f>
        <v>0</v>
      </c>
      <c r="E158" s="93">
        <f t="shared" ref="E158" si="387">SUM(E156:E157)</f>
        <v>0</v>
      </c>
      <c r="F158" s="93">
        <f t="shared" ref="F158" si="388">SUM(F156:F157)</f>
        <v>0</v>
      </c>
      <c r="G158" s="93">
        <f t="shared" ref="G158" si="389">SUM(G156:G157)</f>
        <v>21448</v>
      </c>
      <c r="H158" s="93">
        <f t="shared" ref="H158" si="390">SUM(H156:H157)</f>
        <v>0</v>
      </c>
      <c r="I158" s="93">
        <f t="shared" ref="I158" si="391">SUM(I156:I157)</f>
        <v>0</v>
      </c>
      <c r="J158" s="93">
        <f t="shared" ref="J158" si="392">SUM(J156:J157)</f>
        <v>1077</v>
      </c>
      <c r="K158" s="93">
        <f t="shared" ref="K158" si="393">SUM(K156:K157)</f>
        <v>0</v>
      </c>
      <c r="L158" s="93">
        <f t="shared" ref="L158" si="394">SUM(L156:L157)</f>
        <v>0</v>
      </c>
      <c r="M158" s="93">
        <f t="shared" ref="M158" si="395">SUM(M156:M157)</f>
        <v>0</v>
      </c>
    </row>
    <row r="159" spans="1:13" s="7" customFormat="1" ht="15.75" customHeight="1" x14ac:dyDescent="0.2">
      <c r="A159" s="25"/>
      <c r="B159" s="25" t="s">
        <v>96</v>
      </c>
      <c r="C159" s="27">
        <f t="shared" si="375"/>
        <v>6665</v>
      </c>
      <c r="D159" s="27">
        <f t="shared" si="364"/>
        <v>0</v>
      </c>
      <c r="E159" s="30"/>
      <c r="F159" s="27"/>
      <c r="G159" s="29">
        <v>6665</v>
      </c>
      <c r="H159" s="27"/>
      <c r="I159" s="27"/>
      <c r="J159" s="27"/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0</v>
      </c>
      <c r="D160" s="27">
        <f>SUM(E160,F160)</f>
        <v>0</v>
      </c>
      <c r="E160" s="28"/>
      <c r="F160" s="29"/>
      <c r="G160" s="29"/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6665</v>
      </c>
      <c r="D161" s="93">
        <f t="shared" ref="D161" si="396">SUM(D159:D160)</f>
        <v>0</v>
      </c>
      <c r="E161" s="93">
        <f t="shared" ref="E161" si="397">SUM(E159:E160)</f>
        <v>0</v>
      </c>
      <c r="F161" s="93">
        <f t="shared" ref="F161" si="398">SUM(F159:F160)</f>
        <v>0</v>
      </c>
      <c r="G161" s="93">
        <f t="shared" ref="G161" si="399">SUM(G159:G160)</f>
        <v>6665</v>
      </c>
      <c r="H161" s="93">
        <f t="shared" ref="H161" si="400">SUM(H159:H160)</f>
        <v>0</v>
      </c>
      <c r="I161" s="93">
        <f t="shared" ref="I161" si="401">SUM(I159:I160)</f>
        <v>0</v>
      </c>
      <c r="J161" s="93">
        <f t="shared" ref="J161" si="402">SUM(J159:J160)</f>
        <v>0</v>
      </c>
      <c r="K161" s="93">
        <f t="shared" ref="K161" si="403">SUM(K159:K160)</f>
        <v>0</v>
      </c>
      <c r="L161" s="93">
        <f t="shared" ref="L161" si="404">SUM(L159:L160)</f>
        <v>0</v>
      </c>
      <c r="M161" s="93">
        <f t="shared" ref="M161" si="405">SUM(M159:M160)</f>
        <v>0</v>
      </c>
    </row>
    <row r="162" spans="1:13" s="7" customFormat="1" ht="15.75" customHeight="1" x14ac:dyDescent="0.2">
      <c r="A162" s="25"/>
      <c r="B162" s="25" t="s">
        <v>101</v>
      </c>
      <c r="C162" s="27">
        <f t="shared" si="375"/>
        <v>40481</v>
      </c>
      <c r="D162" s="27">
        <f t="shared" si="364"/>
        <v>0</v>
      </c>
      <c r="E162" s="30"/>
      <c r="F162" s="27"/>
      <c r="G162" s="27">
        <v>40181</v>
      </c>
      <c r="H162" s="27"/>
      <c r="I162" s="27"/>
      <c r="J162" s="27">
        <v>300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0</v>
      </c>
      <c r="D163" s="27">
        <f>SUM(E163,F163)</f>
        <v>0</v>
      </c>
      <c r="E163" s="28"/>
      <c r="F163" s="29"/>
      <c r="G163" s="29"/>
      <c r="H163" s="27"/>
      <c r="I163" s="27"/>
      <c r="J163" s="27"/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40481</v>
      </c>
      <c r="D164" s="93">
        <f t="shared" ref="D164" si="406">SUM(D162:D163)</f>
        <v>0</v>
      </c>
      <c r="E164" s="93">
        <f t="shared" ref="E164" si="407">SUM(E162:E163)</f>
        <v>0</v>
      </c>
      <c r="F164" s="93">
        <f t="shared" ref="F164" si="408">SUM(F162:F163)</f>
        <v>0</v>
      </c>
      <c r="G164" s="93">
        <f t="shared" ref="G164" si="409">SUM(G162:G163)</f>
        <v>40181</v>
      </c>
      <c r="H164" s="93">
        <f t="shared" ref="H164" si="410">SUM(H162:H163)</f>
        <v>0</v>
      </c>
      <c r="I164" s="93">
        <f t="shared" ref="I164" si="411">SUM(I162:I163)</f>
        <v>0</v>
      </c>
      <c r="J164" s="93">
        <f t="shared" ref="J164" si="412">SUM(J162:J163)</f>
        <v>300</v>
      </c>
      <c r="K164" s="93">
        <f t="shared" ref="K164" si="413">SUM(K162:K163)</f>
        <v>0</v>
      </c>
      <c r="L164" s="93">
        <f t="shared" ref="L164" si="414">SUM(L162:L163)</f>
        <v>0</v>
      </c>
      <c r="M164" s="93">
        <f t="shared" ref="M164" si="415">SUM(M162:M163)</f>
        <v>0</v>
      </c>
    </row>
    <row r="165" spans="1:13" s="7" customFormat="1" ht="15.75" customHeight="1" x14ac:dyDescent="0.2">
      <c r="A165" s="33"/>
      <c r="B165" s="26" t="s">
        <v>102</v>
      </c>
      <c r="C165" s="27">
        <f t="shared" si="375"/>
        <v>19450</v>
      </c>
      <c r="D165" s="27">
        <f t="shared" si="364"/>
        <v>0</v>
      </c>
      <c r="E165" s="46"/>
      <c r="F165" s="46"/>
      <c r="G165" s="47">
        <v>18600</v>
      </c>
      <c r="H165" s="46"/>
      <c r="I165" s="46"/>
      <c r="J165" s="47">
        <v>850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19450</v>
      </c>
      <c r="D167" s="93">
        <f t="shared" ref="D167" si="416">SUM(D165:D166)</f>
        <v>0</v>
      </c>
      <c r="E167" s="93">
        <f t="shared" ref="E167" si="417">SUM(E165:E166)</f>
        <v>0</v>
      </c>
      <c r="F167" s="93">
        <f t="shared" ref="F167" si="418">SUM(F165:F166)</f>
        <v>0</v>
      </c>
      <c r="G167" s="93">
        <f t="shared" ref="G167" si="419">SUM(G165:G166)</f>
        <v>18600</v>
      </c>
      <c r="H167" s="93">
        <f t="shared" ref="H167" si="420">SUM(H165:H166)</f>
        <v>0</v>
      </c>
      <c r="I167" s="93">
        <f t="shared" ref="I167" si="421">SUM(I165:I166)</f>
        <v>0</v>
      </c>
      <c r="J167" s="93">
        <f t="shared" ref="J167" si="422">SUM(J165:J166)</f>
        <v>850</v>
      </c>
      <c r="K167" s="93">
        <f t="shared" ref="K167" si="423">SUM(K165:K166)</f>
        <v>0</v>
      </c>
      <c r="L167" s="93">
        <f t="shared" ref="L167" si="424">SUM(L165:L166)</f>
        <v>0</v>
      </c>
      <c r="M167" s="93">
        <f t="shared" ref="M167" si="425">SUM(M165:M166)</f>
        <v>0</v>
      </c>
    </row>
    <row r="168" spans="1:13" s="7" customFormat="1" ht="15.75" customHeight="1" x14ac:dyDescent="0.2">
      <c r="A168" s="33"/>
      <c r="B168" s="26" t="s">
        <v>132</v>
      </c>
      <c r="C168" s="27">
        <f t="shared" si="375"/>
        <v>13055</v>
      </c>
      <c r="D168" s="27">
        <f t="shared" si="364"/>
        <v>0</v>
      </c>
      <c r="E168" s="46"/>
      <c r="F168" s="46"/>
      <c r="G168" s="47">
        <v>12555</v>
      </c>
      <c r="H168" s="46"/>
      <c r="I168" s="46"/>
      <c r="J168" s="47">
        <v>500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5611</v>
      </c>
      <c r="D169" s="27">
        <f>SUM(E169,F169)</f>
        <v>0</v>
      </c>
      <c r="E169" s="28"/>
      <c r="F169" s="29"/>
      <c r="G169" s="29">
        <v>5611</v>
      </c>
      <c r="H169" s="27"/>
      <c r="I169" s="27"/>
      <c r="J169" s="27"/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18666</v>
      </c>
      <c r="D170" s="93">
        <f t="shared" ref="D170" si="426">SUM(D168:D169)</f>
        <v>0</v>
      </c>
      <c r="E170" s="93">
        <f t="shared" ref="E170" si="427">SUM(E168:E169)</f>
        <v>0</v>
      </c>
      <c r="F170" s="93">
        <f t="shared" ref="F170" si="428">SUM(F168:F169)</f>
        <v>0</v>
      </c>
      <c r="G170" s="93">
        <f t="shared" ref="G170" si="429">SUM(G168:G169)</f>
        <v>18166</v>
      </c>
      <c r="H170" s="93">
        <f t="shared" ref="H170" si="430">SUM(H168:H169)</f>
        <v>0</v>
      </c>
      <c r="I170" s="93">
        <f t="shared" ref="I170" si="431">SUM(I168:I169)</f>
        <v>0</v>
      </c>
      <c r="J170" s="93">
        <f t="shared" ref="J170" si="432">SUM(J168:J169)</f>
        <v>500</v>
      </c>
      <c r="K170" s="93">
        <f t="shared" ref="K170" si="433">SUM(K168:K169)</f>
        <v>0</v>
      </c>
      <c r="L170" s="93">
        <f t="shared" ref="L170" si="434">SUM(L168:L169)</f>
        <v>0</v>
      </c>
      <c r="M170" s="93">
        <f t="shared" ref="M170" si="435">SUM(M168:M169)</f>
        <v>0</v>
      </c>
    </row>
    <row r="171" spans="1:13" s="7" customFormat="1" ht="15.75" customHeight="1" x14ac:dyDescent="0.2">
      <c r="A171" s="33"/>
      <c r="B171" s="26" t="s">
        <v>133</v>
      </c>
      <c r="C171" s="27">
        <f t="shared" si="375"/>
        <v>7610</v>
      </c>
      <c r="D171" s="27">
        <f t="shared" si="364"/>
        <v>0</v>
      </c>
      <c r="E171" s="46"/>
      <c r="F171" s="46"/>
      <c r="G171" s="47">
        <v>6910</v>
      </c>
      <c r="H171" s="46"/>
      <c r="I171" s="46"/>
      <c r="J171" s="47">
        <v>700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0</v>
      </c>
      <c r="D172" s="27">
        <f>SUM(E172,F172)</f>
        <v>0</v>
      </c>
      <c r="E172" s="28"/>
      <c r="F172" s="29"/>
      <c r="G172" s="29"/>
      <c r="H172" s="27"/>
      <c r="I172" s="27"/>
      <c r="J172" s="27"/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7610</v>
      </c>
      <c r="D173" s="93">
        <f t="shared" ref="D173" si="436">SUM(D171:D172)</f>
        <v>0</v>
      </c>
      <c r="E173" s="93">
        <f t="shared" ref="E173" si="437">SUM(E171:E172)</f>
        <v>0</v>
      </c>
      <c r="F173" s="93">
        <f t="shared" ref="F173" si="438">SUM(F171:F172)</f>
        <v>0</v>
      </c>
      <c r="G173" s="93">
        <f t="shared" ref="G173" si="439">SUM(G171:G172)</f>
        <v>6910</v>
      </c>
      <c r="H173" s="93">
        <f t="shared" ref="H173" si="440">SUM(H171:H172)</f>
        <v>0</v>
      </c>
      <c r="I173" s="93">
        <f t="shared" ref="I173" si="441">SUM(I171:I172)</f>
        <v>0</v>
      </c>
      <c r="J173" s="93">
        <f t="shared" ref="J173" si="442">SUM(J171:J172)</f>
        <v>700</v>
      </c>
      <c r="K173" s="93">
        <f t="shared" ref="K173" si="443">SUM(K171:K172)</f>
        <v>0</v>
      </c>
      <c r="L173" s="93">
        <f t="shared" ref="L173" si="444">SUM(L171:L172)</f>
        <v>0</v>
      </c>
      <c r="M173" s="93">
        <f t="shared" ref="M173" si="445">SUM(M171:M172)</f>
        <v>0</v>
      </c>
    </row>
    <row r="174" spans="1:13" s="7" customFormat="1" ht="15.75" customHeight="1" x14ac:dyDescent="0.2">
      <c r="A174" s="33"/>
      <c r="B174" s="26" t="s">
        <v>88</v>
      </c>
      <c r="C174" s="27">
        <f t="shared" si="375"/>
        <v>25293</v>
      </c>
      <c r="D174" s="27">
        <f t="shared" si="364"/>
        <v>0</v>
      </c>
      <c r="E174" s="46"/>
      <c r="F174" s="46"/>
      <c r="G174" s="47">
        <v>25293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>
        <v>-9768</v>
      </c>
      <c r="H175" s="27"/>
      <c r="I175" s="27"/>
      <c r="J175" s="27">
        <v>9768</v>
      </c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25293</v>
      </c>
      <c r="D176" s="93">
        <f t="shared" ref="D176" si="446">SUM(D174:D175)</f>
        <v>0</v>
      </c>
      <c r="E176" s="93">
        <f t="shared" ref="E176" si="447">SUM(E174:E175)</f>
        <v>0</v>
      </c>
      <c r="F176" s="93">
        <f t="shared" ref="F176" si="448">SUM(F174:F175)</f>
        <v>0</v>
      </c>
      <c r="G176" s="93">
        <f t="shared" ref="G176" si="449">SUM(G174:G175)</f>
        <v>15525</v>
      </c>
      <c r="H176" s="93">
        <f t="shared" ref="H176" si="450">SUM(H174:H175)</f>
        <v>0</v>
      </c>
      <c r="I176" s="93">
        <f t="shared" ref="I176" si="451">SUM(I174:I175)</f>
        <v>0</v>
      </c>
      <c r="J176" s="93">
        <f t="shared" ref="J176" si="452">SUM(J174:J175)</f>
        <v>9768</v>
      </c>
      <c r="K176" s="93">
        <f t="shared" ref="K176" si="453">SUM(K174:K175)</f>
        <v>0</v>
      </c>
      <c r="L176" s="93">
        <f t="shared" ref="L176" si="454">SUM(L174:L175)</f>
        <v>0</v>
      </c>
      <c r="M176" s="93">
        <f t="shared" ref="M176" si="455">SUM(M174:M175)</f>
        <v>0</v>
      </c>
    </row>
    <row r="177" spans="1:13" s="7" customFormat="1" ht="15.75" customHeight="1" x14ac:dyDescent="0.2">
      <c r="A177" s="33"/>
      <c r="B177" s="26" t="s">
        <v>109</v>
      </c>
      <c r="C177" s="27">
        <f t="shared" si="375"/>
        <v>14620</v>
      </c>
      <c r="D177" s="27">
        <f t="shared" si="364"/>
        <v>0</v>
      </c>
      <c r="E177" s="46"/>
      <c r="F177" s="46"/>
      <c r="G177" s="47">
        <v>13616</v>
      </c>
      <c r="H177" s="46"/>
      <c r="I177" s="46"/>
      <c r="J177" s="47">
        <v>1004</v>
      </c>
      <c r="K177" s="46"/>
      <c r="L177" s="46"/>
      <c r="M177" s="37"/>
    </row>
    <row r="178" spans="1:13" s="7" customFormat="1" ht="15.75" customHeight="1" x14ac:dyDescent="0.2">
      <c r="A178" s="25"/>
      <c r="B178" s="25"/>
      <c r="C178" s="27">
        <f>D178+G178+H178+I178+J178+K178+L178+M178</f>
        <v>0</v>
      </c>
      <c r="D178" s="27">
        <f>SUM(E178,F178)</f>
        <v>0</v>
      </c>
      <c r="E178" s="28"/>
      <c r="F178" s="29"/>
      <c r="G178" s="29"/>
      <c r="H178" s="27"/>
      <c r="I178" s="27"/>
      <c r="J178" s="27"/>
      <c r="K178" s="27"/>
      <c r="L178" s="27"/>
      <c r="M178" s="27"/>
    </row>
    <row r="179" spans="1:13" s="7" customFormat="1" ht="15.75" customHeight="1" x14ac:dyDescent="0.2">
      <c r="A179" s="92"/>
      <c r="B179" s="92"/>
      <c r="C179" s="93">
        <f>SUM(C177:C178)</f>
        <v>14620</v>
      </c>
      <c r="D179" s="93">
        <f t="shared" ref="D179" si="456">SUM(D177:D178)</f>
        <v>0</v>
      </c>
      <c r="E179" s="93">
        <f t="shared" ref="E179" si="457">SUM(E177:E178)</f>
        <v>0</v>
      </c>
      <c r="F179" s="93">
        <f t="shared" ref="F179" si="458">SUM(F177:F178)</f>
        <v>0</v>
      </c>
      <c r="G179" s="93">
        <f t="shared" ref="G179" si="459">SUM(G177:G178)</f>
        <v>13616</v>
      </c>
      <c r="H179" s="93">
        <f t="shared" ref="H179" si="460">SUM(H177:H178)</f>
        <v>0</v>
      </c>
      <c r="I179" s="93">
        <f t="shared" ref="I179" si="461">SUM(I177:I178)</f>
        <v>0</v>
      </c>
      <c r="J179" s="93">
        <f t="shared" ref="J179" si="462">SUM(J177:J178)</f>
        <v>1004</v>
      </c>
      <c r="K179" s="93">
        <f t="shared" ref="K179" si="463">SUM(K177:K178)</f>
        <v>0</v>
      </c>
      <c r="L179" s="93">
        <f t="shared" ref="L179" si="464">SUM(L177:L178)</f>
        <v>0</v>
      </c>
      <c r="M179" s="93">
        <f t="shared" ref="M179" si="465">SUM(M177:M178)</f>
        <v>0</v>
      </c>
    </row>
    <row r="180" spans="1:13" s="7" customFormat="1" ht="15.75" customHeight="1" x14ac:dyDescent="0.2">
      <c r="A180" s="32" t="s">
        <v>103</v>
      </c>
      <c r="B180" s="32" t="s">
        <v>104</v>
      </c>
      <c r="C180" s="34">
        <f>SUM(C183,C186,C189,C192,C195,C198)</f>
        <v>2548595</v>
      </c>
      <c r="D180" s="34">
        <f t="shared" ref="D180:M180" si="466">SUM(D183,D186,D189,D192,D195,D198)</f>
        <v>129569</v>
      </c>
      <c r="E180" s="34">
        <f t="shared" si="466"/>
        <v>104415</v>
      </c>
      <c r="F180" s="34">
        <f t="shared" si="466"/>
        <v>25154</v>
      </c>
      <c r="G180" s="34">
        <f t="shared" si="466"/>
        <v>31597</v>
      </c>
      <c r="H180" s="34">
        <f t="shared" si="466"/>
        <v>6000</v>
      </c>
      <c r="I180" s="34">
        <f t="shared" si="466"/>
        <v>0</v>
      </c>
      <c r="J180" s="34">
        <f t="shared" si="466"/>
        <v>2094502</v>
      </c>
      <c r="K180" s="34">
        <f t="shared" si="466"/>
        <v>0</v>
      </c>
      <c r="L180" s="34">
        <f t="shared" si="466"/>
        <v>286927</v>
      </c>
      <c r="M180" s="34">
        <f t="shared" si="466"/>
        <v>0</v>
      </c>
    </row>
    <row r="181" spans="1:13" s="7" customFormat="1" ht="15.75" customHeight="1" x14ac:dyDescent="0.2">
      <c r="A181" s="25"/>
      <c r="B181" s="25"/>
      <c r="C181" s="27">
        <f>D181+G181+H181+I181+J181+K181+L181+M181</f>
        <v>-332062</v>
      </c>
      <c r="D181" s="27">
        <f>SUM(E181,F181)</f>
        <v>650</v>
      </c>
      <c r="E181" s="28">
        <f>SUM(E184,E187,E190,E193,E196,E199)</f>
        <v>-2772</v>
      </c>
      <c r="F181" s="28">
        <f t="shared" ref="F181:M181" si="467">SUM(F184,F187,F190,F193,F196,F199)</f>
        <v>3422</v>
      </c>
      <c r="G181" s="28">
        <f t="shared" si="467"/>
        <v>4801</v>
      </c>
      <c r="H181" s="28">
        <f t="shared" si="467"/>
        <v>-6000</v>
      </c>
      <c r="I181" s="28">
        <f t="shared" si="467"/>
        <v>0</v>
      </c>
      <c r="J181" s="28">
        <f t="shared" si="467"/>
        <v>-331513</v>
      </c>
      <c r="K181" s="28">
        <f t="shared" si="467"/>
        <v>0</v>
      </c>
      <c r="L181" s="28">
        <f t="shared" si="467"/>
        <v>0</v>
      </c>
      <c r="M181" s="28">
        <f t="shared" si="467"/>
        <v>0</v>
      </c>
    </row>
    <row r="182" spans="1:13" s="7" customFormat="1" ht="15.75" customHeight="1" x14ac:dyDescent="0.2">
      <c r="A182" s="92"/>
      <c r="B182" s="92"/>
      <c r="C182" s="95">
        <f>SUM(C180,C181)</f>
        <v>2216533</v>
      </c>
      <c r="D182" s="95">
        <f t="shared" ref="D182:M182" si="468">SUM(D180,D181)</f>
        <v>130219</v>
      </c>
      <c r="E182" s="95">
        <f t="shared" si="468"/>
        <v>101643</v>
      </c>
      <c r="F182" s="95">
        <f t="shared" si="468"/>
        <v>28576</v>
      </c>
      <c r="G182" s="95">
        <f t="shared" si="468"/>
        <v>36398</v>
      </c>
      <c r="H182" s="95">
        <f t="shared" si="468"/>
        <v>0</v>
      </c>
      <c r="I182" s="95">
        <f t="shared" si="468"/>
        <v>0</v>
      </c>
      <c r="J182" s="95">
        <f t="shared" si="468"/>
        <v>1762989</v>
      </c>
      <c r="K182" s="95">
        <f t="shared" si="468"/>
        <v>0</v>
      </c>
      <c r="L182" s="95">
        <f t="shared" si="468"/>
        <v>286927</v>
      </c>
      <c r="M182" s="95">
        <f t="shared" si="468"/>
        <v>0</v>
      </c>
    </row>
    <row r="183" spans="1:13" s="7" customFormat="1" ht="15.75" customHeight="1" x14ac:dyDescent="0.2">
      <c r="A183" s="25"/>
      <c r="B183" s="26" t="s">
        <v>168</v>
      </c>
      <c r="C183" s="29">
        <f t="shared" ref="C183:C198" si="469">SUM(D183,G183,H183:M183)</f>
        <v>163992</v>
      </c>
      <c r="D183" s="29">
        <f>SUM(E183:F183)</f>
        <v>127087</v>
      </c>
      <c r="E183" s="28">
        <v>102415</v>
      </c>
      <c r="F183" s="29">
        <v>24672</v>
      </c>
      <c r="G183" s="29">
        <v>21201</v>
      </c>
      <c r="H183" s="29">
        <v>6000</v>
      </c>
      <c r="I183" s="29"/>
      <c r="J183" s="29">
        <v>9704</v>
      </c>
      <c r="K183" s="29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-9000</v>
      </c>
      <c r="D184" s="27">
        <f>SUM(E184,F184)</f>
        <v>0</v>
      </c>
      <c r="E184" s="28">
        <v>-3272</v>
      </c>
      <c r="F184" s="29">
        <v>3272</v>
      </c>
      <c r="G184" s="29">
        <v>-3000</v>
      </c>
      <c r="H184" s="27">
        <v>-6000</v>
      </c>
      <c r="I184" s="27"/>
      <c r="J184" s="27"/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154992</v>
      </c>
      <c r="D185" s="93">
        <f t="shared" ref="D185" si="470">SUM(D183:D184)</f>
        <v>127087</v>
      </c>
      <c r="E185" s="93">
        <f t="shared" ref="E185" si="471">SUM(E183:E184)</f>
        <v>99143</v>
      </c>
      <c r="F185" s="93">
        <f t="shared" ref="F185" si="472">SUM(F183:F184)</f>
        <v>27944</v>
      </c>
      <c r="G185" s="93">
        <f t="shared" ref="G185" si="473">SUM(G183:G184)</f>
        <v>18201</v>
      </c>
      <c r="H185" s="93">
        <f t="shared" ref="H185" si="474">SUM(H183:H184)</f>
        <v>0</v>
      </c>
      <c r="I185" s="93">
        <f t="shared" ref="I185" si="475">SUM(I183:I184)</f>
        <v>0</v>
      </c>
      <c r="J185" s="93">
        <f t="shared" ref="J185" si="476">SUM(J183:J184)</f>
        <v>9704</v>
      </c>
      <c r="K185" s="93">
        <f t="shared" ref="K185" si="477">SUM(K183:K184)</f>
        <v>0</v>
      </c>
      <c r="L185" s="93">
        <f t="shared" ref="L185" si="478">SUM(L183:L184)</f>
        <v>0</v>
      </c>
      <c r="M185" s="93">
        <f t="shared" ref="M185" si="479">SUM(M183:M184)</f>
        <v>0</v>
      </c>
    </row>
    <row r="186" spans="1:13" s="7" customFormat="1" ht="15.75" customHeight="1" x14ac:dyDescent="0.2">
      <c r="A186" s="25"/>
      <c r="B186" s="25" t="s">
        <v>200</v>
      </c>
      <c r="C186" s="27">
        <f t="shared" si="469"/>
        <v>1299787</v>
      </c>
      <c r="D186" s="27">
        <f t="shared" ref="D186:D189" si="480">SUM(E186:F186)</f>
        <v>0</v>
      </c>
      <c r="E186" s="30"/>
      <c r="F186" s="27"/>
      <c r="G186" s="27">
        <v>346</v>
      </c>
      <c r="H186" s="27"/>
      <c r="I186" s="27"/>
      <c r="J186" s="27">
        <v>1299441</v>
      </c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128000</v>
      </c>
      <c r="D187" s="27">
        <f>SUM(E187,F187)</f>
        <v>0</v>
      </c>
      <c r="E187" s="28"/>
      <c r="F187" s="29"/>
      <c r="G187" s="29"/>
      <c r="H187" s="27"/>
      <c r="I187" s="27"/>
      <c r="J187" s="27">
        <v>128000</v>
      </c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1427787</v>
      </c>
      <c r="D188" s="93">
        <f t="shared" ref="D188" si="481">SUM(D186:D187)</f>
        <v>0</v>
      </c>
      <c r="E188" s="93">
        <f t="shared" ref="E188" si="482">SUM(E186:E187)</f>
        <v>0</v>
      </c>
      <c r="F188" s="93">
        <f t="shared" ref="F188" si="483">SUM(F186:F187)</f>
        <v>0</v>
      </c>
      <c r="G188" s="93">
        <f t="shared" ref="G188" si="484">SUM(G186:G187)</f>
        <v>346</v>
      </c>
      <c r="H188" s="93">
        <f t="shared" ref="H188" si="485">SUM(H186:H187)</f>
        <v>0</v>
      </c>
      <c r="I188" s="93">
        <f t="shared" ref="I188" si="486">SUM(I186:I187)</f>
        <v>0</v>
      </c>
      <c r="J188" s="93">
        <f t="shared" ref="J188" si="487">SUM(J186:J187)</f>
        <v>1427441</v>
      </c>
      <c r="K188" s="93">
        <f t="shared" ref="K188" si="488">SUM(K186:K187)</f>
        <v>0</v>
      </c>
      <c r="L188" s="93">
        <f t="shared" ref="L188" si="489">SUM(L186:L187)</f>
        <v>0</v>
      </c>
      <c r="M188" s="93">
        <f t="shared" ref="M188" si="490">SUM(M186:M187)</f>
        <v>0</v>
      </c>
    </row>
    <row r="189" spans="1:13" s="7" customFormat="1" ht="15.75" customHeight="1" x14ac:dyDescent="0.2">
      <c r="A189" s="25"/>
      <c r="B189" s="25" t="s">
        <v>235</v>
      </c>
      <c r="C189" s="27">
        <f t="shared" si="469"/>
        <v>100000</v>
      </c>
      <c r="D189" s="27">
        <f t="shared" si="480"/>
        <v>0</v>
      </c>
      <c r="E189" s="30"/>
      <c r="F189" s="27"/>
      <c r="G189" s="27"/>
      <c r="H189" s="27"/>
      <c r="I189" s="27"/>
      <c r="J189" s="27">
        <v>100000</v>
      </c>
      <c r="K189" s="27"/>
      <c r="L189" s="46"/>
      <c r="M189" s="37"/>
    </row>
    <row r="190" spans="1:13" s="7" customFormat="1" ht="15.75" customHeight="1" x14ac:dyDescent="0.2">
      <c r="A190" s="25"/>
      <c r="B190" s="25"/>
      <c r="C190" s="27">
        <f>D190+G190+H190+I190+J190+K190+L190+M190</f>
        <v>-51424</v>
      </c>
      <c r="D190" s="27">
        <f>SUM(E190,F190)</f>
        <v>0</v>
      </c>
      <c r="E190" s="28"/>
      <c r="F190" s="29"/>
      <c r="G190" s="29"/>
      <c r="H190" s="27"/>
      <c r="I190" s="27"/>
      <c r="J190" s="27">
        <v>-51424</v>
      </c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48576</v>
      </c>
      <c r="D191" s="93">
        <f t="shared" ref="D191:M191" si="491">SUM(D189:D190)</f>
        <v>0</v>
      </c>
      <c r="E191" s="93">
        <f t="shared" si="491"/>
        <v>0</v>
      </c>
      <c r="F191" s="93">
        <f t="shared" si="491"/>
        <v>0</v>
      </c>
      <c r="G191" s="93">
        <f t="shared" si="491"/>
        <v>0</v>
      </c>
      <c r="H191" s="93">
        <f t="shared" si="491"/>
        <v>0</v>
      </c>
      <c r="I191" s="93">
        <f t="shared" si="491"/>
        <v>0</v>
      </c>
      <c r="J191" s="93">
        <f t="shared" si="491"/>
        <v>48576</v>
      </c>
      <c r="K191" s="93">
        <f t="shared" si="491"/>
        <v>0</v>
      </c>
      <c r="L191" s="93">
        <f t="shared" si="491"/>
        <v>0</v>
      </c>
      <c r="M191" s="93">
        <f t="shared" si="491"/>
        <v>0</v>
      </c>
    </row>
    <row r="192" spans="1:13" s="7" customFormat="1" ht="15.75" customHeight="1" x14ac:dyDescent="0.2">
      <c r="A192" s="25"/>
      <c r="B192" s="25" t="s">
        <v>190</v>
      </c>
      <c r="C192" s="27">
        <f t="shared" si="469"/>
        <v>327847</v>
      </c>
      <c r="D192" s="27">
        <f>SUM(E192:F192)</f>
        <v>2482</v>
      </c>
      <c r="E192" s="30">
        <v>2000</v>
      </c>
      <c r="F192" s="27">
        <v>482</v>
      </c>
      <c r="G192" s="27">
        <v>10050</v>
      </c>
      <c r="H192" s="27"/>
      <c r="I192" s="27"/>
      <c r="J192" s="27">
        <v>28388</v>
      </c>
      <c r="K192" s="27"/>
      <c r="L192" s="47">
        <v>286927</v>
      </c>
      <c r="M192" s="29"/>
    </row>
    <row r="193" spans="1:13" s="7" customFormat="1" ht="15.75" customHeight="1" x14ac:dyDescent="0.2">
      <c r="A193" s="25"/>
      <c r="B193" s="25"/>
      <c r="C193" s="27">
        <f>D193+G193+H193+I193+J193+K193+L193+M193</f>
        <v>0</v>
      </c>
      <c r="D193" s="27">
        <f>SUM(E193,F193)</f>
        <v>0</v>
      </c>
      <c r="E193" s="28"/>
      <c r="F193" s="29"/>
      <c r="G193" s="29"/>
      <c r="H193" s="27"/>
      <c r="I193" s="27"/>
      <c r="J193" s="27"/>
      <c r="K193" s="27"/>
      <c r="L193" s="27"/>
      <c r="M193" s="27"/>
    </row>
    <row r="194" spans="1:13" s="7" customFormat="1" ht="15.75" customHeight="1" x14ac:dyDescent="0.2">
      <c r="A194" s="92"/>
      <c r="B194" s="92"/>
      <c r="C194" s="93">
        <f>SUM(C192:C193)</f>
        <v>327847</v>
      </c>
      <c r="D194" s="93">
        <f t="shared" ref="D194" si="492">SUM(D192:D193)</f>
        <v>2482</v>
      </c>
      <c r="E194" s="93">
        <f t="shared" ref="E194" si="493">SUM(E192:E193)</f>
        <v>2000</v>
      </c>
      <c r="F194" s="93">
        <f t="shared" ref="F194" si="494">SUM(F192:F193)</f>
        <v>482</v>
      </c>
      <c r="G194" s="93">
        <f t="shared" ref="G194" si="495">SUM(G192:G193)</f>
        <v>10050</v>
      </c>
      <c r="H194" s="93">
        <f t="shared" ref="H194" si="496">SUM(H192:H193)</f>
        <v>0</v>
      </c>
      <c r="I194" s="93">
        <f t="shared" ref="I194" si="497">SUM(I192:I193)</f>
        <v>0</v>
      </c>
      <c r="J194" s="93">
        <f t="shared" ref="J194" si="498">SUM(J192:J193)</f>
        <v>28388</v>
      </c>
      <c r="K194" s="93">
        <f t="shared" ref="K194" si="499">SUM(K192:K193)</f>
        <v>0</v>
      </c>
      <c r="L194" s="93">
        <f t="shared" ref="L194" si="500">SUM(L192:L193)</f>
        <v>286927</v>
      </c>
      <c r="M194" s="93">
        <f t="shared" ref="M194" si="501">SUM(M192:M193)</f>
        <v>0</v>
      </c>
    </row>
    <row r="195" spans="1:13" s="7" customFormat="1" ht="27" hidden="1" customHeight="1" x14ac:dyDescent="0.2">
      <c r="A195" s="25"/>
      <c r="B195" s="25" t="s">
        <v>254</v>
      </c>
      <c r="C195" s="27">
        <f t="shared" si="469"/>
        <v>0</v>
      </c>
      <c r="D195" s="27">
        <f t="shared" ref="D195:D198" si="502">SUM(E195:F195)</f>
        <v>0</v>
      </c>
      <c r="E195" s="30"/>
      <c r="F195" s="27"/>
      <c r="G195" s="27"/>
      <c r="H195" s="27"/>
      <c r="I195" s="27"/>
      <c r="J195" s="27"/>
      <c r="K195" s="27"/>
      <c r="L195" s="47"/>
      <c r="M195" s="29"/>
    </row>
    <row r="196" spans="1:13" s="7" customFormat="1" ht="15.75" customHeight="1" x14ac:dyDescent="0.2">
      <c r="A196" s="25"/>
      <c r="B196" s="25"/>
      <c r="C196" s="27">
        <f>D196+G196+H196+I196+J196+K196+L196+M196</f>
        <v>7882</v>
      </c>
      <c r="D196" s="27">
        <f>SUM(E196,F196)</f>
        <v>650</v>
      </c>
      <c r="E196" s="28">
        <v>500</v>
      </c>
      <c r="F196" s="29">
        <v>150</v>
      </c>
      <c r="G196" s="29">
        <v>7232</v>
      </c>
      <c r="H196" s="27"/>
      <c r="I196" s="27"/>
      <c r="J196" s="27"/>
      <c r="K196" s="27"/>
      <c r="L196" s="27"/>
      <c r="M196" s="27"/>
    </row>
    <row r="197" spans="1:13" s="7" customFormat="1" ht="15.75" customHeight="1" x14ac:dyDescent="0.2">
      <c r="A197" s="92"/>
      <c r="B197" s="92"/>
      <c r="C197" s="93">
        <f>SUM(C195:C196)</f>
        <v>7882</v>
      </c>
      <c r="D197" s="93">
        <f t="shared" ref="D197:M197" si="503">SUM(D195:D196)</f>
        <v>650</v>
      </c>
      <c r="E197" s="93">
        <f t="shared" si="503"/>
        <v>500</v>
      </c>
      <c r="F197" s="93">
        <f t="shared" si="503"/>
        <v>150</v>
      </c>
      <c r="G197" s="93">
        <f t="shared" si="503"/>
        <v>7232</v>
      </c>
      <c r="H197" s="93">
        <f t="shared" si="503"/>
        <v>0</v>
      </c>
      <c r="I197" s="93">
        <f t="shared" si="503"/>
        <v>0</v>
      </c>
      <c r="J197" s="93">
        <f t="shared" si="503"/>
        <v>0</v>
      </c>
      <c r="K197" s="93">
        <f t="shared" si="503"/>
        <v>0</v>
      </c>
      <c r="L197" s="93">
        <f t="shared" si="503"/>
        <v>0</v>
      </c>
      <c r="M197" s="93">
        <f t="shared" si="503"/>
        <v>0</v>
      </c>
    </row>
    <row r="198" spans="1:13" s="7" customFormat="1" ht="15.75" customHeight="1" x14ac:dyDescent="0.2">
      <c r="A198" s="25"/>
      <c r="B198" s="25" t="s">
        <v>223</v>
      </c>
      <c r="C198" s="27">
        <f t="shared" si="469"/>
        <v>656969</v>
      </c>
      <c r="D198" s="27">
        <f t="shared" si="502"/>
        <v>0</v>
      </c>
      <c r="E198" s="30"/>
      <c r="F198" s="27"/>
      <c r="G198" s="27"/>
      <c r="H198" s="27"/>
      <c r="I198" s="27"/>
      <c r="J198" s="27">
        <v>656969</v>
      </c>
      <c r="K198" s="27"/>
      <c r="L198" s="47"/>
      <c r="M198" s="29"/>
    </row>
    <row r="199" spans="1:13" s="7" customFormat="1" ht="15.75" customHeight="1" x14ac:dyDescent="0.2">
      <c r="A199" s="25"/>
      <c r="B199" s="25"/>
      <c r="C199" s="27">
        <f>D199+G199+H199+I199+J199+K199+L199+M199</f>
        <v>-407520</v>
      </c>
      <c r="D199" s="27">
        <f>SUM(E199,F199)</f>
        <v>0</v>
      </c>
      <c r="E199" s="28"/>
      <c r="F199" s="29"/>
      <c r="G199" s="29">
        <v>569</v>
      </c>
      <c r="H199" s="27"/>
      <c r="I199" s="27"/>
      <c r="J199" s="27">
        <v>-408089</v>
      </c>
      <c r="K199" s="27"/>
      <c r="L199" s="27"/>
      <c r="M199" s="27"/>
    </row>
    <row r="200" spans="1:13" s="7" customFormat="1" ht="15.75" customHeight="1" x14ac:dyDescent="0.2">
      <c r="A200" s="92"/>
      <c r="B200" s="92"/>
      <c r="C200" s="93">
        <f>SUM(C198:C199)</f>
        <v>249449</v>
      </c>
      <c r="D200" s="93">
        <f t="shared" ref="D200:M200" si="504">SUM(D198:D199)</f>
        <v>0</v>
      </c>
      <c r="E200" s="93">
        <f t="shared" si="504"/>
        <v>0</v>
      </c>
      <c r="F200" s="93">
        <f t="shared" si="504"/>
        <v>0</v>
      </c>
      <c r="G200" s="93">
        <f t="shared" si="504"/>
        <v>569</v>
      </c>
      <c r="H200" s="93">
        <f t="shared" si="504"/>
        <v>0</v>
      </c>
      <c r="I200" s="93">
        <f t="shared" si="504"/>
        <v>0</v>
      </c>
      <c r="J200" s="93">
        <f t="shared" si="504"/>
        <v>248880</v>
      </c>
      <c r="K200" s="93">
        <f t="shared" si="504"/>
        <v>0</v>
      </c>
      <c r="L200" s="93">
        <f t="shared" si="504"/>
        <v>0</v>
      </c>
      <c r="M200" s="93">
        <f t="shared" si="504"/>
        <v>0</v>
      </c>
    </row>
    <row r="201" spans="1:13" s="7" customFormat="1" ht="15.75" customHeight="1" x14ac:dyDescent="0.2">
      <c r="A201" s="32" t="s">
        <v>105</v>
      </c>
      <c r="B201" s="32" t="s">
        <v>106</v>
      </c>
      <c r="C201" s="34">
        <f t="shared" ref="C201:M201" si="505">SUM(C202:C202)</f>
        <v>85282</v>
      </c>
      <c r="D201" s="34">
        <f t="shared" si="505"/>
        <v>0</v>
      </c>
      <c r="E201" s="34">
        <f t="shared" si="505"/>
        <v>0</v>
      </c>
      <c r="F201" s="34">
        <f t="shared" si="505"/>
        <v>0</v>
      </c>
      <c r="G201" s="34">
        <f t="shared" si="505"/>
        <v>0</v>
      </c>
      <c r="H201" s="34">
        <f t="shared" si="505"/>
        <v>80000</v>
      </c>
      <c r="I201" s="34">
        <f t="shared" si="505"/>
        <v>0</v>
      </c>
      <c r="J201" s="34">
        <f t="shared" si="505"/>
        <v>5282</v>
      </c>
      <c r="K201" s="34">
        <f t="shared" si="505"/>
        <v>0</v>
      </c>
      <c r="L201" s="34">
        <f t="shared" si="505"/>
        <v>0</v>
      </c>
      <c r="M201" s="34">
        <f t="shared" si="505"/>
        <v>0</v>
      </c>
    </row>
    <row r="202" spans="1:13" s="7" customFormat="1" ht="29.25" customHeight="1" x14ac:dyDescent="0.2">
      <c r="A202" s="25"/>
      <c r="B202" s="25" t="s">
        <v>143</v>
      </c>
      <c r="C202" s="27">
        <f>SUM(D202,G202,H202:M202)</f>
        <v>85282</v>
      </c>
      <c r="D202" s="27">
        <f>SUM(E202:F202)</f>
        <v>0</v>
      </c>
      <c r="E202" s="30"/>
      <c r="F202" s="27"/>
      <c r="G202" s="27"/>
      <c r="H202" s="29">
        <v>80000</v>
      </c>
      <c r="I202" s="27"/>
      <c r="J202" s="27">
        <v>5282</v>
      </c>
      <c r="K202" s="27"/>
      <c r="L202" s="46"/>
      <c r="M202" s="37"/>
    </row>
    <row r="203" spans="1:13" s="7" customFormat="1" ht="15.75" customHeight="1" x14ac:dyDescent="0.2">
      <c r="A203" s="25"/>
      <c r="B203" s="25"/>
      <c r="C203" s="27">
        <f>D203+G203+H203+I203+J203+K203+L203+M203</f>
        <v>0</v>
      </c>
      <c r="D203" s="27">
        <f>SUM(E203,F203)</f>
        <v>0</v>
      </c>
      <c r="E203" s="28"/>
      <c r="F203" s="29"/>
      <c r="G203" s="29"/>
      <c r="H203" s="27"/>
      <c r="I203" s="27"/>
      <c r="J203" s="27"/>
      <c r="K203" s="27"/>
      <c r="L203" s="27"/>
      <c r="M203" s="27"/>
    </row>
    <row r="204" spans="1:13" s="7" customFormat="1" ht="15.75" customHeight="1" x14ac:dyDescent="0.2">
      <c r="A204" s="94"/>
      <c r="B204" s="94"/>
      <c r="C204" s="95">
        <f>SUM(C202:C203)</f>
        <v>85282</v>
      </c>
      <c r="D204" s="95">
        <f t="shared" ref="D204" si="506">SUM(D202:D203)</f>
        <v>0</v>
      </c>
      <c r="E204" s="95">
        <f t="shared" ref="E204" si="507">SUM(E202:E203)</f>
        <v>0</v>
      </c>
      <c r="F204" s="95">
        <f t="shared" ref="F204" si="508">SUM(F202:F203)</f>
        <v>0</v>
      </c>
      <c r="G204" s="95">
        <f t="shared" ref="G204" si="509">SUM(G202:G203)</f>
        <v>0</v>
      </c>
      <c r="H204" s="95">
        <f t="shared" ref="H204" si="510">SUM(H202:H203)</f>
        <v>80000</v>
      </c>
      <c r="I204" s="95">
        <f t="shared" ref="I204" si="511">SUM(I202:I203)</f>
        <v>0</v>
      </c>
      <c r="J204" s="95">
        <f t="shared" ref="J204" si="512">SUM(J202:J203)</f>
        <v>5282</v>
      </c>
      <c r="K204" s="95">
        <f t="shared" ref="K204" si="513">SUM(K202:K203)</f>
        <v>0</v>
      </c>
      <c r="L204" s="95">
        <f t="shared" ref="L204" si="514">SUM(L202:L203)</f>
        <v>0</v>
      </c>
      <c r="M204" s="95">
        <f t="shared" ref="M204" si="515">SUM(M202:M203)</f>
        <v>0</v>
      </c>
    </row>
    <row r="205" spans="1:13" s="7" customFormat="1" ht="15.75" customHeight="1" x14ac:dyDescent="0.2">
      <c r="A205" s="32" t="s">
        <v>107</v>
      </c>
      <c r="B205" s="32" t="s">
        <v>108</v>
      </c>
      <c r="C205" s="34">
        <f>SUM(C208,C211,C214)</f>
        <v>275396</v>
      </c>
      <c r="D205" s="34">
        <f t="shared" ref="D205:M205" si="516">SUM(D208,D211,D214)</f>
        <v>0</v>
      </c>
      <c r="E205" s="34">
        <f t="shared" si="516"/>
        <v>0</v>
      </c>
      <c r="F205" s="34">
        <f t="shared" si="516"/>
        <v>0</v>
      </c>
      <c r="G205" s="34">
        <f t="shared" si="516"/>
        <v>251360</v>
      </c>
      <c r="H205" s="34">
        <f t="shared" si="516"/>
        <v>0</v>
      </c>
      <c r="I205" s="34">
        <f t="shared" si="516"/>
        <v>0</v>
      </c>
      <c r="J205" s="34">
        <f t="shared" si="516"/>
        <v>24036</v>
      </c>
      <c r="K205" s="34">
        <f t="shared" si="516"/>
        <v>0</v>
      </c>
      <c r="L205" s="34">
        <f t="shared" si="516"/>
        <v>0</v>
      </c>
      <c r="M205" s="34">
        <f t="shared" si="516"/>
        <v>0</v>
      </c>
    </row>
    <row r="206" spans="1:13" s="7" customFormat="1" ht="15.75" customHeight="1" x14ac:dyDescent="0.2">
      <c r="A206" s="25"/>
      <c r="B206" s="25"/>
      <c r="C206" s="27">
        <f>D206+G206+H206+I206+J206+K206+L206+M206</f>
        <v>6101</v>
      </c>
      <c r="D206" s="27">
        <f>SUM(E206,F206)</f>
        <v>0</v>
      </c>
      <c r="E206" s="28">
        <f>SUM(E209,E212,E215)</f>
        <v>0</v>
      </c>
      <c r="F206" s="28">
        <f t="shared" ref="F206:M206" si="517">SUM(F209,F212,F215)</f>
        <v>0</v>
      </c>
      <c r="G206" s="28">
        <f t="shared" si="517"/>
        <v>-2490</v>
      </c>
      <c r="H206" s="28">
        <f t="shared" si="517"/>
        <v>0</v>
      </c>
      <c r="I206" s="28">
        <f t="shared" si="517"/>
        <v>0</v>
      </c>
      <c r="J206" s="28">
        <f t="shared" si="517"/>
        <v>8591</v>
      </c>
      <c r="K206" s="28">
        <f t="shared" si="517"/>
        <v>0</v>
      </c>
      <c r="L206" s="28">
        <f t="shared" si="517"/>
        <v>0</v>
      </c>
      <c r="M206" s="28">
        <f t="shared" si="517"/>
        <v>0</v>
      </c>
    </row>
    <row r="207" spans="1:13" s="7" customFormat="1" ht="15.75" customHeight="1" x14ac:dyDescent="0.2">
      <c r="A207" s="92"/>
      <c r="B207" s="92"/>
      <c r="C207" s="95">
        <f>SUM(C205,C206)</f>
        <v>281497</v>
      </c>
      <c r="D207" s="95">
        <f t="shared" ref="D207:M207" si="518">SUM(D205,D206)</f>
        <v>0</v>
      </c>
      <c r="E207" s="95">
        <f t="shared" si="518"/>
        <v>0</v>
      </c>
      <c r="F207" s="95">
        <f t="shared" si="518"/>
        <v>0</v>
      </c>
      <c r="G207" s="95">
        <f t="shared" si="518"/>
        <v>248870</v>
      </c>
      <c r="H207" s="95">
        <f t="shared" si="518"/>
        <v>0</v>
      </c>
      <c r="I207" s="95">
        <f t="shared" si="518"/>
        <v>0</v>
      </c>
      <c r="J207" s="95">
        <f t="shared" si="518"/>
        <v>32627</v>
      </c>
      <c r="K207" s="95">
        <f t="shared" si="518"/>
        <v>0</v>
      </c>
      <c r="L207" s="95">
        <f t="shared" si="518"/>
        <v>0</v>
      </c>
      <c r="M207" s="95">
        <f t="shared" si="518"/>
        <v>0</v>
      </c>
    </row>
    <row r="208" spans="1:13" s="7" customFormat="1" ht="15.75" customHeight="1" x14ac:dyDescent="0.2">
      <c r="A208" s="25"/>
      <c r="B208" s="25" t="s">
        <v>144</v>
      </c>
      <c r="C208" s="27">
        <f>SUM(D208,G208,H208:M208)</f>
        <v>43324</v>
      </c>
      <c r="D208" s="27">
        <f>SUM(E208:F208)</f>
        <v>0</v>
      </c>
      <c r="E208" s="30"/>
      <c r="F208" s="27"/>
      <c r="G208" s="27">
        <v>19288</v>
      </c>
      <c r="H208" s="27"/>
      <c r="I208" s="27"/>
      <c r="J208" s="27">
        <v>24036</v>
      </c>
      <c r="K208" s="46"/>
      <c r="L208" s="46"/>
      <c r="M208" s="37"/>
    </row>
    <row r="209" spans="1:13" s="7" customFormat="1" ht="15.75" customHeight="1" x14ac:dyDescent="0.2">
      <c r="A209" s="25"/>
      <c r="B209" s="25"/>
      <c r="C209" s="27">
        <f>D209+G209+H209+I209+J209+K209+L209+M209</f>
        <v>4076</v>
      </c>
      <c r="D209" s="27">
        <f>SUM(E209,F209)</f>
        <v>0</v>
      </c>
      <c r="E209" s="28"/>
      <c r="F209" s="29"/>
      <c r="G209" s="29">
        <v>4076</v>
      </c>
      <c r="H209" s="27"/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47400</v>
      </c>
      <c r="D210" s="95">
        <f t="shared" ref="D210" si="519">SUM(D208:D209)</f>
        <v>0</v>
      </c>
      <c r="E210" s="95">
        <f t="shared" ref="E210" si="520">SUM(E208:E209)</f>
        <v>0</v>
      </c>
      <c r="F210" s="95">
        <f t="shared" ref="F210" si="521">SUM(F208:F209)</f>
        <v>0</v>
      </c>
      <c r="G210" s="95">
        <f t="shared" ref="G210" si="522">SUM(G208:G209)</f>
        <v>23364</v>
      </c>
      <c r="H210" s="95">
        <f t="shared" ref="H210" si="523">SUM(H208:H209)</f>
        <v>0</v>
      </c>
      <c r="I210" s="95">
        <f t="shared" ref="I210" si="524">SUM(I208:I209)</f>
        <v>0</v>
      </c>
      <c r="J210" s="95">
        <f t="shared" ref="J210" si="525">SUM(J208:J209)</f>
        <v>24036</v>
      </c>
      <c r="K210" s="95">
        <f t="shared" ref="K210" si="526">SUM(K208:K209)</f>
        <v>0</v>
      </c>
      <c r="L210" s="95">
        <f t="shared" ref="L210" si="527">SUM(L208:L209)</f>
        <v>0</v>
      </c>
      <c r="M210" s="95">
        <f t="shared" ref="M210" si="528">SUM(M208:M209)</f>
        <v>0</v>
      </c>
    </row>
    <row r="211" spans="1:13" s="7" customFormat="1" ht="15.75" customHeight="1" x14ac:dyDescent="0.2">
      <c r="A211" s="25"/>
      <c r="B211" s="25" t="s">
        <v>145</v>
      </c>
      <c r="C211" s="27">
        <f>SUM(D211,G211,H211:M211)</f>
        <v>60672</v>
      </c>
      <c r="D211" s="27">
        <f>SUM(E211:F211)</f>
        <v>0</v>
      </c>
      <c r="E211" s="30"/>
      <c r="F211" s="27"/>
      <c r="G211" s="29">
        <v>60672</v>
      </c>
      <c r="H211" s="48"/>
      <c r="I211" s="27"/>
      <c r="J211" s="27"/>
      <c r="K211" s="46"/>
      <c r="L211" s="46"/>
      <c r="M211" s="37"/>
    </row>
    <row r="212" spans="1:13" s="7" customFormat="1" ht="15.75" customHeight="1" x14ac:dyDescent="0.2">
      <c r="A212" s="25"/>
      <c r="B212" s="25"/>
      <c r="C212" s="27">
        <f>D212+G212+H212+I212+J212+K212+L212+M212</f>
        <v>2025</v>
      </c>
      <c r="D212" s="27">
        <f>SUM(E212,F212)</f>
        <v>0</v>
      </c>
      <c r="E212" s="28"/>
      <c r="F212" s="29"/>
      <c r="G212" s="29">
        <v>-6566</v>
      </c>
      <c r="H212" s="27"/>
      <c r="I212" s="27"/>
      <c r="J212" s="27">
        <v>8591</v>
      </c>
      <c r="K212" s="27"/>
      <c r="L212" s="27"/>
      <c r="M212" s="27"/>
    </row>
    <row r="213" spans="1:13" s="7" customFormat="1" ht="15.75" customHeight="1" x14ac:dyDescent="0.2">
      <c r="A213" s="94"/>
      <c r="B213" s="94"/>
      <c r="C213" s="95">
        <f>SUM(C211:C212)</f>
        <v>62697</v>
      </c>
      <c r="D213" s="95">
        <f t="shared" ref="D213" si="529">SUM(D211:D212)</f>
        <v>0</v>
      </c>
      <c r="E213" s="95">
        <f t="shared" ref="E213" si="530">SUM(E211:E212)</f>
        <v>0</v>
      </c>
      <c r="F213" s="95">
        <f t="shared" ref="F213" si="531">SUM(F211:F212)</f>
        <v>0</v>
      </c>
      <c r="G213" s="95">
        <f t="shared" ref="G213" si="532">SUM(G211:G212)</f>
        <v>54106</v>
      </c>
      <c r="H213" s="95">
        <f t="shared" ref="H213" si="533">SUM(H211:H212)</f>
        <v>0</v>
      </c>
      <c r="I213" s="95">
        <f t="shared" ref="I213" si="534">SUM(I211:I212)</f>
        <v>0</v>
      </c>
      <c r="J213" s="95">
        <f t="shared" ref="J213" si="535">SUM(J211:J212)</f>
        <v>8591</v>
      </c>
      <c r="K213" s="95">
        <f t="shared" ref="K213" si="536">SUM(K211:K212)</f>
        <v>0</v>
      </c>
      <c r="L213" s="95">
        <f t="shared" ref="L213" si="537">SUM(L211:L212)</f>
        <v>0</v>
      </c>
      <c r="M213" s="95">
        <f t="shared" ref="M213" si="538">SUM(M211:M212)</f>
        <v>0</v>
      </c>
    </row>
    <row r="214" spans="1:13" s="7" customFormat="1" ht="27" customHeight="1" x14ac:dyDescent="0.2">
      <c r="A214" s="25"/>
      <c r="B214" s="25" t="s">
        <v>146</v>
      </c>
      <c r="C214" s="27">
        <f>SUM(D214,G214,H214:M214)</f>
        <v>171400</v>
      </c>
      <c r="D214" s="27">
        <f>SUM(E214:F214)</f>
        <v>0</v>
      </c>
      <c r="E214" s="30"/>
      <c r="F214" s="27"/>
      <c r="G214" s="27">
        <v>171400</v>
      </c>
      <c r="H214" s="27"/>
      <c r="I214" s="27"/>
      <c r="J214" s="27"/>
      <c r="K214" s="46"/>
      <c r="L214" s="46"/>
      <c r="M214" s="37"/>
    </row>
    <row r="215" spans="1:13" s="7" customFormat="1" ht="15.75" customHeight="1" x14ac:dyDescent="0.2">
      <c r="A215" s="25"/>
      <c r="B215" s="25"/>
      <c r="C215" s="27">
        <f>D215+G215+H215+I215+J215+K215+L215+M215</f>
        <v>0</v>
      </c>
      <c r="D215" s="27">
        <f>SUM(E215,F215)</f>
        <v>0</v>
      </c>
      <c r="E215" s="28"/>
      <c r="F215" s="29"/>
      <c r="G215" s="29"/>
      <c r="H215" s="27"/>
      <c r="I215" s="27"/>
      <c r="J215" s="27"/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171400</v>
      </c>
      <c r="D216" s="95">
        <f t="shared" ref="D216" si="539">SUM(D214:D215)</f>
        <v>0</v>
      </c>
      <c r="E216" s="95">
        <f t="shared" ref="E216" si="540">SUM(E214:E215)</f>
        <v>0</v>
      </c>
      <c r="F216" s="95">
        <f t="shared" ref="F216" si="541">SUM(F214:F215)</f>
        <v>0</v>
      </c>
      <c r="G216" s="95">
        <f t="shared" ref="G216" si="542">SUM(G214:G215)</f>
        <v>171400</v>
      </c>
      <c r="H216" s="95">
        <f t="shared" ref="H216" si="543">SUM(H214:H215)</f>
        <v>0</v>
      </c>
      <c r="I216" s="95">
        <f t="shared" ref="I216" si="544">SUM(I214:I215)</f>
        <v>0</v>
      </c>
      <c r="J216" s="95">
        <f t="shared" ref="J216" si="545">SUM(J214:J215)</f>
        <v>0</v>
      </c>
      <c r="K216" s="95">
        <f t="shared" ref="K216" si="546">SUM(K214:K215)</f>
        <v>0</v>
      </c>
      <c r="L216" s="95">
        <f t="shared" ref="L216" si="547">SUM(L214:L215)</f>
        <v>0</v>
      </c>
      <c r="M216" s="95">
        <f t="shared" ref="M216" si="548">SUM(M214:M215)</f>
        <v>0</v>
      </c>
    </row>
    <row r="217" spans="1:13" s="7" customFormat="1" ht="25.5" customHeight="1" x14ac:dyDescent="0.2">
      <c r="A217" s="32" t="s">
        <v>110</v>
      </c>
      <c r="B217" s="32" t="s">
        <v>111</v>
      </c>
      <c r="C217" s="34">
        <f>SUM(C220,C223,C226,C229,C232,C235,C238,C241,C244,C248,C247,C251,C254,C257,C260)</f>
        <v>1633490</v>
      </c>
      <c r="D217" s="34">
        <f t="shared" ref="D217:M217" si="549">SUM(D220,D223,D226,D229,D232,D235,D238,D241,D244,D248,D247,D251,D254,D257,D260)</f>
        <v>117521</v>
      </c>
      <c r="E217" s="34">
        <f t="shared" si="549"/>
        <v>94843</v>
      </c>
      <c r="F217" s="34">
        <f t="shared" si="549"/>
        <v>22678</v>
      </c>
      <c r="G217" s="34">
        <f t="shared" si="549"/>
        <v>451540</v>
      </c>
      <c r="H217" s="34">
        <f t="shared" si="549"/>
        <v>884765</v>
      </c>
      <c r="I217" s="34">
        <f t="shared" si="549"/>
        <v>0</v>
      </c>
      <c r="J217" s="34">
        <f t="shared" si="549"/>
        <v>179664</v>
      </c>
      <c r="K217" s="34">
        <f t="shared" si="549"/>
        <v>0</v>
      </c>
      <c r="L217" s="34">
        <f t="shared" si="549"/>
        <v>0</v>
      </c>
      <c r="M217" s="34">
        <f t="shared" si="549"/>
        <v>0</v>
      </c>
    </row>
    <row r="218" spans="1:13" s="7" customFormat="1" ht="15.75" customHeight="1" x14ac:dyDescent="0.2">
      <c r="A218" s="25"/>
      <c r="B218" s="25"/>
      <c r="C218" s="27">
        <f>D218+G218+H218+I218+J218+K218+L218+M218</f>
        <v>-195574</v>
      </c>
      <c r="D218" s="27">
        <f>SUM(E218,F218)</f>
        <v>505</v>
      </c>
      <c r="E218" s="28">
        <f>SUM(E221,E224,E227,E230,E233,E236,E239,E242,E245,E249,E252,E255,E258,E261)</f>
        <v>330</v>
      </c>
      <c r="F218" s="28">
        <f t="shared" ref="F218:M218" si="550">SUM(F221,F224,F227,F230,F233,F236,F239,F242,F245,F249,F252,F255,F258,F261)</f>
        <v>175</v>
      </c>
      <c r="G218" s="28">
        <f t="shared" si="550"/>
        <v>-100528</v>
      </c>
      <c r="H218" s="28">
        <f t="shared" si="550"/>
        <v>-9200</v>
      </c>
      <c r="I218" s="28">
        <f t="shared" si="550"/>
        <v>0</v>
      </c>
      <c r="J218" s="28">
        <f t="shared" si="550"/>
        <v>-86351</v>
      </c>
      <c r="K218" s="28">
        <f t="shared" si="550"/>
        <v>0</v>
      </c>
      <c r="L218" s="28">
        <f t="shared" si="550"/>
        <v>0</v>
      </c>
      <c r="M218" s="28">
        <f t="shared" si="550"/>
        <v>0</v>
      </c>
    </row>
    <row r="219" spans="1:13" s="7" customFormat="1" ht="15.75" customHeight="1" x14ac:dyDescent="0.2">
      <c r="A219" s="92"/>
      <c r="B219" s="92"/>
      <c r="C219" s="95">
        <f>SUM(C217,C218)</f>
        <v>1437916</v>
      </c>
      <c r="D219" s="95">
        <f t="shared" ref="D219:M219" si="551">SUM(D217,D218)</f>
        <v>118026</v>
      </c>
      <c r="E219" s="95">
        <f t="shared" si="551"/>
        <v>95173</v>
      </c>
      <c r="F219" s="95">
        <f t="shared" si="551"/>
        <v>22853</v>
      </c>
      <c r="G219" s="95">
        <f t="shared" si="551"/>
        <v>351012</v>
      </c>
      <c r="H219" s="95">
        <f t="shared" si="551"/>
        <v>875565</v>
      </c>
      <c r="I219" s="95">
        <f t="shared" si="551"/>
        <v>0</v>
      </c>
      <c r="J219" s="95">
        <f t="shared" si="551"/>
        <v>93313</v>
      </c>
      <c r="K219" s="95">
        <f t="shared" si="551"/>
        <v>0</v>
      </c>
      <c r="L219" s="95">
        <f t="shared" si="551"/>
        <v>0</v>
      </c>
      <c r="M219" s="95">
        <f t="shared" si="551"/>
        <v>0</v>
      </c>
    </row>
    <row r="220" spans="1:13" s="7" customFormat="1" ht="15.75" customHeight="1" x14ac:dyDescent="0.2">
      <c r="A220" s="32"/>
      <c r="B220" s="25" t="s">
        <v>140</v>
      </c>
      <c r="C220" s="27">
        <f t="shared" ref="C220:C260" si="552">SUM(D220,G220,H220:M220)</f>
        <v>98000</v>
      </c>
      <c r="D220" s="27">
        <f t="shared" ref="D220:D260" si="553">SUM(E220:F220)</f>
        <v>933</v>
      </c>
      <c r="E220" s="36">
        <v>889</v>
      </c>
      <c r="F220" s="34">
        <v>44</v>
      </c>
      <c r="G220" s="27">
        <v>74426</v>
      </c>
      <c r="H220" s="34"/>
      <c r="I220" s="34"/>
      <c r="J220" s="27">
        <v>22641</v>
      </c>
      <c r="K220" s="34"/>
      <c r="L220" s="34"/>
      <c r="M220" s="34"/>
    </row>
    <row r="221" spans="1:13" s="7" customFormat="1" ht="15.75" customHeight="1" x14ac:dyDescent="0.2">
      <c r="A221" s="25"/>
      <c r="B221" s="25"/>
      <c r="C221" s="27">
        <f>D221+G221+H221+I221+J221+K221+L221+M221</f>
        <v>0</v>
      </c>
      <c r="D221" s="27">
        <f>SUM(E221,F221)</f>
        <v>0</v>
      </c>
      <c r="E221" s="28"/>
      <c r="F221" s="29"/>
      <c r="G221" s="29">
        <v>-4000</v>
      </c>
      <c r="H221" s="27"/>
      <c r="I221" s="27"/>
      <c r="J221" s="27">
        <v>4000</v>
      </c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98000</v>
      </c>
      <c r="D222" s="95">
        <f t="shared" ref="D222" si="554">SUM(D220:D221)</f>
        <v>933</v>
      </c>
      <c r="E222" s="95">
        <f t="shared" ref="E222" si="555">SUM(E220:E221)</f>
        <v>889</v>
      </c>
      <c r="F222" s="95">
        <f t="shared" ref="F222" si="556">SUM(F220:F221)</f>
        <v>44</v>
      </c>
      <c r="G222" s="95">
        <f t="shared" ref="G222" si="557">SUM(G220:G221)</f>
        <v>70426</v>
      </c>
      <c r="H222" s="95">
        <f t="shared" ref="H222" si="558">SUM(H220:H221)</f>
        <v>0</v>
      </c>
      <c r="I222" s="95">
        <f t="shared" ref="I222" si="559">SUM(I220:I221)</f>
        <v>0</v>
      </c>
      <c r="J222" s="95">
        <f t="shared" ref="J222" si="560">SUM(J220:J221)</f>
        <v>26641</v>
      </c>
      <c r="K222" s="95">
        <f t="shared" ref="K222" si="561">SUM(K220:K221)</f>
        <v>0</v>
      </c>
      <c r="L222" s="95">
        <f t="shared" ref="L222" si="562">SUM(L220:L221)</f>
        <v>0</v>
      </c>
      <c r="M222" s="95">
        <f t="shared" ref="M222" si="563">SUM(M220:M221)</f>
        <v>0</v>
      </c>
    </row>
    <row r="223" spans="1:13" s="7" customFormat="1" ht="15.75" customHeight="1" x14ac:dyDescent="0.2">
      <c r="A223" s="27"/>
      <c r="B223" s="27" t="s">
        <v>147</v>
      </c>
      <c r="C223" s="27">
        <f t="shared" si="552"/>
        <v>15867</v>
      </c>
      <c r="D223" s="27">
        <f t="shared" si="553"/>
        <v>0</v>
      </c>
      <c r="E223" s="30"/>
      <c r="F223" s="27"/>
      <c r="G223" s="27">
        <v>15867</v>
      </c>
      <c r="H223" s="27"/>
      <c r="I223" s="27"/>
      <c r="J223" s="27"/>
      <c r="K223" s="27"/>
      <c r="L223" s="27"/>
      <c r="M223" s="27"/>
    </row>
    <row r="224" spans="1:13" s="7" customFormat="1" ht="15.75" customHeight="1" x14ac:dyDescent="0.2">
      <c r="A224" s="25"/>
      <c r="B224" s="25"/>
      <c r="C224" s="27">
        <f>D224+G224+H224+I224+J224+K224+L224+M224</f>
        <v>0</v>
      </c>
      <c r="D224" s="27">
        <f>SUM(E224,F224)</f>
        <v>0</v>
      </c>
      <c r="E224" s="28"/>
      <c r="F224" s="29"/>
      <c r="G224" s="29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94"/>
      <c r="B225" s="94"/>
      <c r="C225" s="95">
        <f>SUM(C223:C224)</f>
        <v>15867</v>
      </c>
      <c r="D225" s="95">
        <f t="shared" ref="D225" si="564">SUM(D223:D224)</f>
        <v>0</v>
      </c>
      <c r="E225" s="95">
        <f t="shared" ref="E225" si="565">SUM(E223:E224)</f>
        <v>0</v>
      </c>
      <c r="F225" s="95">
        <f t="shared" ref="F225" si="566">SUM(F223:F224)</f>
        <v>0</v>
      </c>
      <c r="G225" s="95">
        <f t="shared" ref="G225" si="567">SUM(G223:G224)</f>
        <v>15867</v>
      </c>
      <c r="H225" s="95">
        <f t="shared" ref="H225" si="568">SUM(H223:H224)</f>
        <v>0</v>
      </c>
      <c r="I225" s="95">
        <f t="shared" ref="I225" si="569">SUM(I223:I224)</f>
        <v>0</v>
      </c>
      <c r="J225" s="95">
        <f t="shared" ref="J225" si="570">SUM(J223:J224)</f>
        <v>0</v>
      </c>
      <c r="K225" s="95">
        <f t="shared" ref="K225" si="571">SUM(K223:K224)</f>
        <v>0</v>
      </c>
      <c r="L225" s="95">
        <f t="shared" ref="L225" si="572">SUM(L223:L224)</f>
        <v>0</v>
      </c>
      <c r="M225" s="95">
        <f t="shared" ref="M225" si="573">SUM(M223:M224)</f>
        <v>0</v>
      </c>
    </row>
    <row r="226" spans="1:13" s="7" customFormat="1" ht="15.75" customHeight="1" x14ac:dyDescent="0.2">
      <c r="A226" s="27"/>
      <c r="B226" s="25" t="s">
        <v>141</v>
      </c>
      <c r="C226" s="27">
        <f>SUM(D226,G226,H226:M226)</f>
        <v>21500</v>
      </c>
      <c r="D226" s="27">
        <f>SUM(E226:F226)</f>
        <v>0</v>
      </c>
      <c r="E226" s="30"/>
      <c r="F226" s="27"/>
      <c r="G226" s="27"/>
      <c r="H226" s="27">
        <v>21500</v>
      </c>
      <c r="I226" s="27"/>
      <c r="J226" s="27"/>
      <c r="K226" s="27"/>
      <c r="L226" s="27"/>
      <c r="M226" s="27"/>
    </row>
    <row r="227" spans="1:13" s="7" customFormat="1" ht="15.75" customHeight="1" x14ac:dyDescent="0.2">
      <c r="A227" s="25"/>
      <c r="B227" s="25"/>
      <c r="C227" s="27">
        <f>D227+G227+H227+I227+J227+K227+L227+M227</f>
        <v>0</v>
      </c>
      <c r="D227" s="27">
        <f>SUM(E227,F227)</f>
        <v>0</v>
      </c>
      <c r="E227" s="28"/>
      <c r="F227" s="29"/>
      <c r="G227" s="29"/>
      <c r="H227" s="27"/>
      <c r="I227" s="27"/>
      <c r="J227" s="27"/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21500</v>
      </c>
      <c r="D228" s="95">
        <f t="shared" ref="D228" si="574">SUM(D226:D227)</f>
        <v>0</v>
      </c>
      <c r="E228" s="95">
        <f t="shared" ref="E228" si="575">SUM(E226:E227)</f>
        <v>0</v>
      </c>
      <c r="F228" s="95">
        <f t="shared" ref="F228" si="576">SUM(F226:F227)</f>
        <v>0</v>
      </c>
      <c r="G228" s="95">
        <f t="shared" ref="G228" si="577">SUM(G226:G227)</f>
        <v>0</v>
      </c>
      <c r="H228" s="95">
        <f t="shared" ref="H228" si="578">SUM(H226:H227)</f>
        <v>21500</v>
      </c>
      <c r="I228" s="95">
        <f t="shared" ref="I228" si="579">SUM(I226:I227)</f>
        <v>0</v>
      </c>
      <c r="J228" s="95">
        <f t="shared" ref="J228" si="580">SUM(J226:J227)</f>
        <v>0</v>
      </c>
      <c r="K228" s="95">
        <f t="shared" ref="K228" si="581">SUM(K226:K227)</f>
        <v>0</v>
      </c>
      <c r="L228" s="95">
        <f t="shared" ref="L228" si="582">SUM(L226:L227)</f>
        <v>0</v>
      </c>
      <c r="M228" s="95">
        <f t="shared" ref="M228" si="583">SUM(M226:M227)</f>
        <v>0</v>
      </c>
    </row>
    <row r="229" spans="1:13" s="7" customFormat="1" ht="15.75" customHeight="1" x14ac:dyDescent="0.2">
      <c r="A229" s="27"/>
      <c r="B229" s="27" t="s">
        <v>167</v>
      </c>
      <c r="C229" s="27">
        <f>SUM(D229,G229,H229:M229)</f>
        <v>116588</v>
      </c>
      <c r="D229" s="27">
        <f>SUM(E229:F229)</f>
        <v>116588</v>
      </c>
      <c r="E229" s="28">
        <v>93954</v>
      </c>
      <c r="F229" s="29">
        <v>22634</v>
      </c>
      <c r="G229" s="27"/>
      <c r="H229" s="27"/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-20</v>
      </c>
      <c r="E230" s="28">
        <v>-170</v>
      </c>
      <c r="F230" s="29">
        <v>150</v>
      </c>
      <c r="G230" s="29">
        <v>20</v>
      </c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116588</v>
      </c>
      <c r="D231" s="95">
        <f t="shared" ref="D231" si="584">SUM(D229:D230)</f>
        <v>116568</v>
      </c>
      <c r="E231" s="95">
        <f t="shared" ref="E231" si="585">SUM(E229:E230)</f>
        <v>93784</v>
      </c>
      <c r="F231" s="95">
        <f t="shared" ref="F231" si="586">SUM(F229:F230)</f>
        <v>22784</v>
      </c>
      <c r="G231" s="95">
        <f t="shared" ref="G231" si="587">SUM(G229:G230)</f>
        <v>20</v>
      </c>
      <c r="H231" s="95">
        <f t="shared" ref="H231" si="588">SUM(H229:H230)</f>
        <v>0</v>
      </c>
      <c r="I231" s="95">
        <f t="shared" ref="I231" si="589">SUM(I229:I230)</f>
        <v>0</v>
      </c>
      <c r="J231" s="95">
        <f t="shared" ref="J231" si="590">SUM(J229:J230)</f>
        <v>0</v>
      </c>
      <c r="K231" s="95">
        <f t="shared" ref="K231" si="591">SUM(K229:K230)</f>
        <v>0</v>
      </c>
      <c r="L231" s="95">
        <f t="shared" ref="L231" si="592">SUM(L229:L230)</f>
        <v>0</v>
      </c>
      <c r="M231" s="95">
        <f t="shared" ref="M231" si="593">SUM(M229:M230)</f>
        <v>0</v>
      </c>
    </row>
    <row r="232" spans="1:13" s="7" customFormat="1" ht="15.75" customHeight="1" x14ac:dyDescent="0.2">
      <c r="A232" s="27"/>
      <c r="B232" s="27" t="s">
        <v>148</v>
      </c>
      <c r="C232" s="27">
        <f t="shared" si="552"/>
        <v>344039</v>
      </c>
      <c r="D232" s="27">
        <f t="shared" si="553"/>
        <v>0</v>
      </c>
      <c r="E232" s="30"/>
      <c r="F232" s="27"/>
      <c r="G232" s="29">
        <v>214866</v>
      </c>
      <c r="H232" s="27"/>
      <c r="I232" s="27"/>
      <c r="J232" s="27">
        <v>129173</v>
      </c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-31076</v>
      </c>
      <c r="D233" s="27">
        <f>SUM(E233,F233)</f>
        <v>525</v>
      </c>
      <c r="E233" s="28">
        <v>500</v>
      </c>
      <c r="F233" s="29">
        <v>25</v>
      </c>
      <c r="G233" s="29">
        <v>49833</v>
      </c>
      <c r="H233" s="27"/>
      <c r="I233" s="27"/>
      <c r="J233" s="27">
        <v>-81434</v>
      </c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312963</v>
      </c>
      <c r="D234" s="95">
        <f t="shared" ref="D234" si="594">SUM(D232:D233)</f>
        <v>525</v>
      </c>
      <c r="E234" s="95">
        <f t="shared" ref="E234" si="595">SUM(E232:E233)</f>
        <v>500</v>
      </c>
      <c r="F234" s="95">
        <f t="shared" ref="F234" si="596">SUM(F232:F233)</f>
        <v>25</v>
      </c>
      <c r="G234" s="95">
        <f t="shared" ref="G234" si="597">SUM(G232:G233)</f>
        <v>264699</v>
      </c>
      <c r="H234" s="95">
        <f t="shared" ref="H234" si="598">SUM(H232:H233)</f>
        <v>0</v>
      </c>
      <c r="I234" s="95">
        <f t="shared" ref="I234" si="599">SUM(I232:I233)</f>
        <v>0</v>
      </c>
      <c r="J234" s="95">
        <f t="shared" ref="J234" si="600">SUM(J232:J233)</f>
        <v>47739</v>
      </c>
      <c r="K234" s="95">
        <f t="shared" ref="K234" si="601">SUM(K232:K233)</f>
        <v>0</v>
      </c>
      <c r="L234" s="95">
        <f t="shared" ref="L234" si="602">SUM(L232:L233)</f>
        <v>0</v>
      </c>
      <c r="M234" s="95">
        <f t="shared" ref="M234" si="603">SUM(M232:M233)</f>
        <v>0</v>
      </c>
    </row>
    <row r="235" spans="1:13" s="7" customFormat="1" ht="15.75" customHeight="1" x14ac:dyDescent="0.2">
      <c r="A235" s="27"/>
      <c r="B235" s="27" t="s">
        <v>151</v>
      </c>
      <c r="C235" s="27">
        <f t="shared" si="552"/>
        <v>12781</v>
      </c>
      <c r="D235" s="27">
        <f>SUM(E235:F235)</f>
        <v>0</v>
      </c>
      <c r="E235" s="30"/>
      <c r="F235" s="27"/>
      <c r="G235" s="27"/>
      <c r="H235" s="27">
        <v>12781</v>
      </c>
      <c r="I235" s="27"/>
      <c r="J235" s="27"/>
      <c r="K235" s="27"/>
      <c r="L235" s="27"/>
      <c r="M235" s="27"/>
    </row>
    <row r="236" spans="1:13" s="7" customFormat="1" ht="15.75" customHeight="1" x14ac:dyDescent="0.2">
      <c r="A236" s="25"/>
      <c r="B236" s="25"/>
      <c r="C236" s="27">
        <f>D236+G236+H236+I236+J236+K236+L236+M236</f>
        <v>-1000</v>
      </c>
      <c r="D236" s="27">
        <f>SUM(E236,F236)</f>
        <v>0</v>
      </c>
      <c r="E236" s="28"/>
      <c r="F236" s="29"/>
      <c r="G236" s="29"/>
      <c r="H236" s="27">
        <v>-1000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94"/>
      <c r="B237" s="94"/>
      <c r="C237" s="95">
        <f>SUM(C235:C236)</f>
        <v>11781</v>
      </c>
      <c r="D237" s="95">
        <f t="shared" ref="D237" si="604">SUM(D235:D236)</f>
        <v>0</v>
      </c>
      <c r="E237" s="95">
        <f t="shared" ref="E237" si="605">SUM(E235:E236)</f>
        <v>0</v>
      </c>
      <c r="F237" s="95">
        <f t="shared" ref="F237" si="606">SUM(F235:F236)</f>
        <v>0</v>
      </c>
      <c r="G237" s="95">
        <f t="shared" ref="G237" si="607">SUM(G235:G236)</f>
        <v>0</v>
      </c>
      <c r="H237" s="95">
        <f t="shared" ref="H237" si="608">SUM(H235:H236)</f>
        <v>11781</v>
      </c>
      <c r="I237" s="95">
        <f t="shared" ref="I237" si="609">SUM(I235:I236)</f>
        <v>0</v>
      </c>
      <c r="J237" s="95">
        <f t="shared" ref="J237" si="610">SUM(J235:J236)</f>
        <v>0</v>
      </c>
      <c r="K237" s="95">
        <f t="shared" ref="K237" si="611">SUM(K235:K236)</f>
        <v>0</v>
      </c>
      <c r="L237" s="95">
        <f t="shared" ref="L237" si="612">SUM(L235:L236)</f>
        <v>0</v>
      </c>
      <c r="M237" s="95">
        <f t="shared" ref="M237" si="613">SUM(M235:M236)</f>
        <v>0</v>
      </c>
    </row>
    <row r="238" spans="1:13" s="7" customFormat="1" ht="15.75" customHeight="1" x14ac:dyDescent="0.2">
      <c r="A238" s="27"/>
      <c r="B238" s="25" t="s">
        <v>166</v>
      </c>
      <c r="C238" s="27">
        <f t="shared" si="552"/>
        <v>17305</v>
      </c>
      <c r="D238" s="27">
        <f>SUM(E238:F238)</f>
        <v>0</v>
      </c>
      <c r="E238" s="30"/>
      <c r="F238" s="27"/>
      <c r="G238" s="29"/>
      <c r="H238" s="27">
        <v>17305</v>
      </c>
      <c r="I238" s="27"/>
      <c r="J238" s="27"/>
      <c r="K238" s="27"/>
      <c r="L238" s="27"/>
      <c r="M238" s="27"/>
    </row>
    <row r="239" spans="1:13" s="7" customFormat="1" ht="15.75" customHeight="1" x14ac:dyDescent="0.2">
      <c r="A239" s="25"/>
      <c r="B239" s="25"/>
      <c r="C239" s="27">
        <f>D239+G239+H239+I239+J239+K239+L239+M239</f>
        <v>0</v>
      </c>
      <c r="D239" s="27">
        <f>SUM(E239,F239)</f>
        <v>0</v>
      </c>
      <c r="E239" s="28"/>
      <c r="F239" s="29"/>
      <c r="G239" s="29"/>
      <c r="H239" s="27"/>
      <c r="I239" s="27"/>
      <c r="J239" s="27"/>
      <c r="K239" s="27"/>
      <c r="L239" s="27"/>
      <c r="M239" s="27"/>
    </row>
    <row r="240" spans="1:13" s="7" customFormat="1" ht="15.75" customHeight="1" x14ac:dyDescent="0.2">
      <c r="A240" s="94"/>
      <c r="B240" s="94"/>
      <c r="C240" s="95">
        <f>SUM(C238:C239)</f>
        <v>17305</v>
      </c>
      <c r="D240" s="95">
        <f t="shared" ref="D240" si="614">SUM(D238:D239)</f>
        <v>0</v>
      </c>
      <c r="E240" s="95">
        <f t="shared" ref="E240" si="615">SUM(E238:E239)</f>
        <v>0</v>
      </c>
      <c r="F240" s="95">
        <f t="shared" ref="F240" si="616">SUM(F238:F239)</f>
        <v>0</v>
      </c>
      <c r="G240" s="95">
        <f t="shared" ref="G240" si="617">SUM(G238:G239)</f>
        <v>0</v>
      </c>
      <c r="H240" s="95">
        <f t="shared" ref="H240" si="618">SUM(H238:H239)</f>
        <v>17305</v>
      </c>
      <c r="I240" s="95">
        <f t="shared" ref="I240" si="619">SUM(I238:I239)</f>
        <v>0</v>
      </c>
      <c r="J240" s="95">
        <f t="shared" ref="J240" si="620">SUM(J238:J239)</f>
        <v>0</v>
      </c>
      <c r="K240" s="95">
        <f t="shared" ref="K240" si="621">SUM(K238:K239)</f>
        <v>0</v>
      </c>
      <c r="L240" s="95">
        <f t="shared" ref="L240" si="622">SUM(L238:L239)</f>
        <v>0</v>
      </c>
      <c r="M240" s="95">
        <f t="shared" ref="M240" si="623">SUM(M238:M239)</f>
        <v>0</v>
      </c>
    </row>
    <row r="241" spans="1:13" s="7" customFormat="1" ht="15.75" customHeight="1" x14ac:dyDescent="0.2">
      <c r="A241" s="27"/>
      <c r="B241" s="27" t="s">
        <v>152</v>
      </c>
      <c r="C241" s="27">
        <f t="shared" si="552"/>
        <v>220694</v>
      </c>
      <c r="D241" s="27">
        <f>SUM(E241:F241)</f>
        <v>0</v>
      </c>
      <c r="E241" s="30"/>
      <c r="F241" s="27"/>
      <c r="G241" s="27"/>
      <c r="H241" s="29">
        <v>220694</v>
      </c>
      <c r="I241" s="27"/>
      <c r="J241" s="27"/>
      <c r="K241" s="27"/>
      <c r="L241" s="27"/>
      <c r="M241" s="27"/>
    </row>
    <row r="242" spans="1:13" s="7" customFormat="1" ht="15.75" customHeight="1" x14ac:dyDescent="0.2">
      <c r="A242" s="25"/>
      <c r="B242" s="25"/>
      <c r="C242" s="27">
        <f>D242+G242+H242+I242+J242+K242+L242+M242</f>
        <v>-3000</v>
      </c>
      <c r="D242" s="27">
        <f>SUM(E242,F242)</f>
        <v>0</v>
      </c>
      <c r="E242" s="28"/>
      <c r="F242" s="29"/>
      <c r="G242" s="29"/>
      <c r="H242" s="27">
        <v>-3000</v>
      </c>
      <c r="I242" s="27"/>
      <c r="J242" s="27"/>
      <c r="K242" s="27"/>
      <c r="L242" s="27"/>
      <c r="M242" s="27"/>
    </row>
    <row r="243" spans="1:13" s="7" customFormat="1" ht="15.75" customHeight="1" x14ac:dyDescent="0.2">
      <c r="A243" s="94"/>
      <c r="B243" s="94"/>
      <c r="C243" s="95">
        <f>SUM(C241:C242)</f>
        <v>217694</v>
      </c>
      <c r="D243" s="95">
        <f t="shared" ref="D243" si="624">SUM(D241:D242)</f>
        <v>0</v>
      </c>
      <c r="E243" s="95">
        <f t="shared" ref="E243" si="625">SUM(E241:E242)</f>
        <v>0</v>
      </c>
      <c r="F243" s="95">
        <f t="shared" ref="F243" si="626">SUM(F241:F242)</f>
        <v>0</v>
      </c>
      <c r="G243" s="95">
        <f t="shared" ref="G243" si="627">SUM(G241:G242)</f>
        <v>0</v>
      </c>
      <c r="H243" s="95">
        <f t="shared" ref="H243" si="628">SUM(H241:H242)</f>
        <v>217694</v>
      </c>
      <c r="I243" s="95">
        <f t="shared" ref="I243" si="629">SUM(I241:I242)</f>
        <v>0</v>
      </c>
      <c r="J243" s="95">
        <f t="shared" ref="J243" si="630">SUM(J241:J242)</f>
        <v>0</v>
      </c>
      <c r="K243" s="95">
        <f t="shared" ref="K243" si="631">SUM(K241:K242)</f>
        <v>0</v>
      </c>
      <c r="L243" s="95">
        <f t="shared" ref="L243" si="632">SUM(L241:L242)</f>
        <v>0</v>
      </c>
      <c r="M243" s="95">
        <f t="shared" ref="M243" si="633">SUM(M241:M242)</f>
        <v>0</v>
      </c>
    </row>
    <row r="244" spans="1:13" s="7" customFormat="1" ht="15.75" customHeight="1" x14ac:dyDescent="0.2">
      <c r="A244" s="27"/>
      <c r="B244" s="49" t="s">
        <v>149</v>
      </c>
      <c r="C244" s="27">
        <f t="shared" si="552"/>
        <v>419646</v>
      </c>
      <c r="D244" s="27">
        <f t="shared" si="553"/>
        <v>0</v>
      </c>
      <c r="E244" s="30"/>
      <c r="F244" s="27"/>
      <c r="G244" s="27"/>
      <c r="H244" s="27">
        <v>419646</v>
      </c>
      <c r="I244" s="27"/>
      <c r="J244" s="27"/>
      <c r="K244" s="27"/>
      <c r="L244" s="27"/>
      <c r="M244" s="27"/>
    </row>
    <row r="245" spans="1:13" s="7" customFormat="1" ht="15.75" customHeight="1" x14ac:dyDescent="0.2">
      <c r="A245" s="25"/>
      <c r="B245" s="25"/>
      <c r="C245" s="27">
        <f>D245+G245+H245+I245+J245+K245+L245+M245</f>
        <v>0</v>
      </c>
      <c r="D245" s="27">
        <f>SUM(E245,F245)</f>
        <v>0</v>
      </c>
      <c r="E245" s="28"/>
      <c r="F245" s="29"/>
      <c r="G245" s="29"/>
      <c r="H245" s="27"/>
      <c r="I245" s="27"/>
      <c r="J245" s="27"/>
      <c r="K245" s="27"/>
      <c r="L245" s="27"/>
      <c r="M245" s="27"/>
    </row>
    <row r="246" spans="1:13" s="7" customFormat="1" ht="15.75" customHeight="1" x14ac:dyDescent="0.2">
      <c r="A246" s="94"/>
      <c r="B246" s="94"/>
      <c r="C246" s="95">
        <f>SUM(C244:C245)</f>
        <v>419646</v>
      </c>
      <c r="D246" s="95">
        <f t="shared" ref="D246" si="634">SUM(D244:D245)</f>
        <v>0</v>
      </c>
      <c r="E246" s="95">
        <f t="shared" ref="E246" si="635">SUM(E244:E245)</f>
        <v>0</v>
      </c>
      <c r="F246" s="95">
        <f t="shared" ref="F246" si="636">SUM(F244:F245)</f>
        <v>0</v>
      </c>
      <c r="G246" s="95">
        <f t="shared" ref="G246" si="637">SUM(G244:G245)</f>
        <v>0</v>
      </c>
      <c r="H246" s="95">
        <f t="shared" ref="H246" si="638">SUM(H244:H245)</f>
        <v>419646</v>
      </c>
      <c r="I246" s="95">
        <f t="shared" ref="I246" si="639">SUM(I244:I245)</f>
        <v>0</v>
      </c>
      <c r="J246" s="95">
        <f t="shared" ref="J246" si="640">SUM(J244:J245)</f>
        <v>0</v>
      </c>
      <c r="K246" s="95">
        <f t="shared" ref="K246" si="641">SUM(K244:K245)</f>
        <v>0</v>
      </c>
      <c r="L246" s="95">
        <f t="shared" ref="L246" si="642">SUM(L244:L245)</f>
        <v>0</v>
      </c>
      <c r="M246" s="95">
        <f t="shared" ref="M246" si="643">SUM(M244:M245)</f>
        <v>0</v>
      </c>
    </row>
    <row r="247" spans="1:13" s="7" customFormat="1" ht="15.75" customHeight="1" x14ac:dyDescent="0.2">
      <c r="A247" s="27"/>
      <c r="B247" s="50" t="s">
        <v>201</v>
      </c>
      <c r="C247" s="29">
        <f t="shared" si="552"/>
        <v>0</v>
      </c>
      <c r="D247" s="27">
        <f t="shared" si="553"/>
        <v>0</v>
      </c>
      <c r="E247" s="30"/>
      <c r="F247" s="27"/>
      <c r="G247" s="29"/>
      <c r="H247" s="27"/>
      <c r="I247" s="27"/>
      <c r="J247" s="27"/>
      <c r="K247" s="27"/>
      <c r="L247" s="27"/>
      <c r="M247" s="27"/>
    </row>
    <row r="248" spans="1:13" s="7" customFormat="1" ht="15.75" customHeight="1" x14ac:dyDescent="0.2">
      <c r="A248" s="27"/>
      <c r="B248" s="51" t="s">
        <v>142</v>
      </c>
      <c r="C248" s="29">
        <f t="shared" si="552"/>
        <v>20252</v>
      </c>
      <c r="D248" s="27">
        <f t="shared" si="553"/>
        <v>0</v>
      </c>
      <c r="E248" s="28"/>
      <c r="F248" s="29"/>
      <c r="G248" s="29"/>
      <c r="H248" s="29">
        <v>20252</v>
      </c>
      <c r="I248" s="27"/>
      <c r="J248" s="27"/>
      <c r="K248" s="27"/>
      <c r="L248" s="27"/>
      <c r="M248" s="27"/>
    </row>
    <row r="249" spans="1:13" s="7" customFormat="1" ht="15.75" customHeight="1" x14ac:dyDescent="0.2">
      <c r="A249" s="25"/>
      <c r="B249" s="25"/>
      <c r="C249" s="27">
        <f>D249+G249+H249+I249+J249+K249+L249+M249</f>
        <v>-5200</v>
      </c>
      <c r="D249" s="27">
        <f>SUM(E249,F249)</f>
        <v>0</v>
      </c>
      <c r="E249" s="28"/>
      <c r="F249" s="29"/>
      <c r="G249" s="29"/>
      <c r="H249" s="27">
        <v>-5200</v>
      </c>
      <c r="I249" s="27"/>
      <c r="J249" s="27"/>
      <c r="K249" s="27"/>
      <c r="L249" s="27"/>
      <c r="M249" s="27"/>
    </row>
    <row r="250" spans="1:13" s="7" customFormat="1" ht="15.75" customHeight="1" x14ac:dyDescent="0.2">
      <c r="A250" s="94"/>
      <c r="B250" s="94"/>
      <c r="C250" s="95">
        <f>SUM(C248:C249)</f>
        <v>15052</v>
      </c>
      <c r="D250" s="95">
        <f t="shared" ref="D250" si="644">SUM(D248:D249)</f>
        <v>0</v>
      </c>
      <c r="E250" s="95">
        <f t="shared" ref="E250" si="645">SUM(E248:E249)</f>
        <v>0</v>
      </c>
      <c r="F250" s="95">
        <f t="shared" ref="F250" si="646">SUM(F248:F249)</f>
        <v>0</v>
      </c>
      <c r="G250" s="95">
        <f t="shared" ref="G250" si="647">SUM(G248:G249)</f>
        <v>0</v>
      </c>
      <c r="H250" s="95">
        <f t="shared" ref="H250" si="648">SUM(H248:H249)</f>
        <v>15052</v>
      </c>
      <c r="I250" s="95">
        <f t="shared" ref="I250" si="649">SUM(I248:I249)</f>
        <v>0</v>
      </c>
      <c r="J250" s="95">
        <f t="shared" ref="J250" si="650">SUM(J248:J249)</f>
        <v>0</v>
      </c>
      <c r="K250" s="95">
        <f t="shared" ref="K250" si="651">SUM(K248:K249)</f>
        <v>0</v>
      </c>
      <c r="L250" s="95">
        <f t="shared" ref="L250" si="652">SUM(L248:L249)</f>
        <v>0</v>
      </c>
      <c r="M250" s="95">
        <f t="shared" ref="M250" si="653">SUM(M248:M249)</f>
        <v>0</v>
      </c>
    </row>
    <row r="251" spans="1:13" s="7" customFormat="1" ht="15.75" customHeight="1" x14ac:dyDescent="0.2">
      <c r="A251" s="25"/>
      <c r="B251" s="51" t="s">
        <v>150</v>
      </c>
      <c r="C251" s="27">
        <f t="shared" si="552"/>
        <v>172587</v>
      </c>
      <c r="D251" s="27">
        <f t="shared" si="553"/>
        <v>0</v>
      </c>
      <c r="E251" s="30"/>
      <c r="F251" s="27"/>
      <c r="G251" s="27"/>
      <c r="H251" s="27">
        <v>172587</v>
      </c>
      <c r="I251" s="27"/>
      <c r="J251" s="27"/>
      <c r="K251" s="46"/>
      <c r="L251" s="46"/>
      <c r="M251" s="37"/>
    </row>
    <row r="252" spans="1:13" s="7" customFormat="1" ht="15.75" customHeight="1" x14ac:dyDescent="0.2">
      <c r="A252" s="25"/>
      <c r="B252" s="25"/>
      <c r="C252" s="27">
        <f>D252+G252+H252+I252+J252+K252+L252+M252</f>
        <v>0</v>
      </c>
      <c r="D252" s="27">
        <f>SUM(E252,F252)</f>
        <v>0</v>
      </c>
      <c r="E252" s="28"/>
      <c r="F252" s="29"/>
      <c r="G252" s="29"/>
      <c r="H252" s="27"/>
      <c r="I252" s="27"/>
      <c r="J252" s="27"/>
      <c r="K252" s="27"/>
      <c r="L252" s="27"/>
      <c r="M252" s="27"/>
    </row>
    <row r="253" spans="1:13" s="7" customFormat="1" ht="15.75" customHeight="1" x14ac:dyDescent="0.2">
      <c r="A253" s="94"/>
      <c r="B253" s="94"/>
      <c r="C253" s="95">
        <f>SUM(C251:C252)</f>
        <v>172587</v>
      </c>
      <c r="D253" s="95">
        <f t="shared" ref="D253" si="654">SUM(D251:D252)</f>
        <v>0</v>
      </c>
      <c r="E253" s="95">
        <f t="shared" ref="E253" si="655">SUM(E251:E252)</f>
        <v>0</v>
      </c>
      <c r="F253" s="95">
        <f t="shared" ref="F253" si="656">SUM(F251:F252)</f>
        <v>0</v>
      </c>
      <c r="G253" s="95">
        <f t="shared" ref="G253" si="657">SUM(G251:G252)</f>
        <v>0</v>
      </c>
      <c r="H253" s="95">
        <f t="shared" ref="H253" si="658">SUM(H251:H252)</f>
        <v>172587</v>
      </c>
      <c r="I253" s="95">
        <f t="shared" ref="I253" si="659">SUM(I251:I252)</f>
        <v>0</v>
      </c>
      <c r="J253" s="95">
        <f t="shared" ref="J253" si="660">SUM(J251:J252)</f>
        <v>0</v>
      </c>
      <c r="K253" s="95">
        <f t="shared" ref="K253" si="661">SUM(K251:K252)</f>
        <v>0</v>
      </c>
      <c r="L253" s="95">
        <f t="shared" ref="L253" si="662">SUM(L251:L252)</f>
        <v>0</v>
      </c>
      <c r="M253" s="95">
        <f t="shared" ref="M253" si="663">SUM(M251:M252)</f>
        <v>0</v>
      </c>
    </row>
    <row r="254" spans="1:13" s="7" customFormat="1" ht="29.25" customHeight="1" x14ac:dyDescent="0.2">
      <c r="A254" s="25"/>
      <c r="B254" s="51" t="s">
        <v>228</v>
      </c>
      <c r="C254" s="27">
        <f t="shared" si="552"/>
        <v>174231</v>
      </c>
      <c r="D254" s="27">
        <f t="shared" si="553"/>
        <v>0</v>
      </c>
      <c r="E254" s="30"/>
      <c r="F254" s="27"/>
      <c r="G254" s="27">
        <v>146381</v>
      </c>
      <c r="H254" s="27"/>
      <c r="I254" s="27"/>
      <c r="J254" s="27">
        <v>27850</v>
      </c>
      <c r="K254" s="46"/>
      <c r="L254" s="46"/>
      <c r="M254" s="37"/>
    </row>
    <row r="255" spans="1:13" s="7" customFormat="1" ht="15.75" customHeight="1" x14ac:dyDescent="0.2">
      <c r="A255" s="25"/>
      <c r="B255" s="25"/>
      <c r="C255" s="27">
        <f>D255+G255+H255+I255+J255+K255+L255+M255</f>
        <v>-155298</v>
      </c>
      <c r="D255" s="27">
        <f>SUM(E255,F255)</f>
        <v>0</v>
      </c>
      <c r="E255" s="28"/>
      <c r="F255" s="29"/>
      <c r="G255" s="29">
        <v>-146381</v>
      </c>
      <c r="H255" s="27"/>
      <c r="I255" s="27"/>
      <c r="J255" s="27">
        <v>-8917</v>
      </c>
      <c r="K255" s="27"/>
      <c r="L255" s="27"/>
      <c r="M255" s="27"/>
    </row>
    <row r="256" spans="1:13" s="7" customFormat="1" ht="15.75" customHeight="1" x14ac:dyDescent="0.2">
      <c r="A256" s="94"/>
      <c r="B256" s="94"/>
      <c r="C256" s="95">
        <f>SUM(C254:C255)</f>
        <v>18933</v>
      </c>
      <c r="D256" s="95">
        <f t="shared" ref="D256:M256" si="664">SUM(D254:D255)</f>
        <v>0</v>
      </c>
      <c r="E256" s="95">
        <f t="shared" si="664"/>
        <v>0</v>
      </c>
      <c r="F256" s="95">
        <f t="shared" si="664"/>
        <v>0</v>
      </c>
      <c r="G256" s="95">
        <f t="shared" si="664"/>
        <v>0</v>
      </c>
      <c r="H256" s="95">
        <f t="shared" si="664"/>
        <v>0</v>
      </c>
      <c r="I256" s="95">
        <f t="shared" si="664"/>
        <v>0</v>
      </c>
      <c r="J256" s="95">
        <f t="shared" si="664"/>
        <v>18933</v>
      </c>
      <c r="K256" s="95">
        <f t="shared" si="664"/>
        <v>0</v>
      </c>
      <c r="L256" s="95">
        <f t="shared" si="664"/>
        <v>0</v>
      </c>
      <c r="M256" s="95">
        <f t="shared" si="664"/>
        <v>0</v>
      </c>
    </row>
    <row r="257" spans="1:13" s="7" customFormat="1" ht="27" customHeight="1" x14ac:dyDescent="0.2">
      <c r="A257" s="25"/>
      <c r="B257" s="25" t="s">
        <v>216</v>
      </c>
      <c r="C257" s="27">
        <f t="shared" si="552"/>
        <v>0</v>
      </c>
      <c r="D257" s="27">
        <f t="shared" si="553"/>
        <v>0</v>
      </c>
      <c r="E257" s="30"/>
      <c r="F257" s="27"/>
      <c r="G257" s="27"/>
      <c r="H257" s="27"/>
      <c r="I257" s="27"/>
      <c r="J257" s="27"/>
      <c r="K257" s="46"/>
      <c r="L257" s="46"/>
      <c r="M257" s="37"/>
    </row>
    <row r="258" spans="1:13" s="7" customFormat="1" ht="15.75" customHeight="1" x14ac:dyDescent="0.2">
      <c r="A258" s="25"/>
      <c r="B258" s="25"/>
      <c r="C258" s="27">
        <f>D258+G258+H258+I258+J258+K258+L258+M258</f>
        <v>0</v>
      </c>
      <c r="D258" s="27">
        <f>SUM(E258,F258)</f>
        <v>0</v>
      </c>
      <c r="E258" s="28"/>
      <c r="F258" s="29"/>
      <c r="G258" s="29"/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94"/>
      <c r="B259" s="94"/>
      <c r="C259" s="95">
        <f>SUM(C257:C258)</f>
        <v>0</v>
      </c>
      <c r="D259" s="95">
        <f t="shared" ref="D259" si="665">SUM(D257:D258)</f>
        <v>0</v>
      </c>
      <c r="E259" s="95">
        <f t="shared" ref="E259" si="666">SUM(E257:E258)</f>
        <v>0</v>
      </c>
      <c r="F259" s="95">
        <f t="shared" ref="F259" si="667">SUM(F257:F258)</f>
        <v>0</v>
      </c>
      <c r="G259" s="95">
        <f t="shared" ref="G259" si="668">SUM(G257:G258)</f>
        <v>0</v>
      </c>
      <c r="H259" s="95">
        <f t="shared" ref="H259" si="669">SUM(H257:H258)</f>
        <v>0</v>
      </c>
      <c r="I259" s="95">
        <f t="shared" ref="I259" si="670">SUM(I257:I258)</f>
        <v>0</v>
      </c>
      <c r="J259" s="95">
        <f t="shared" ref="J259" si="671">SUM(J257:J258)</f>
        <v>0</v>
      </c>
      <c r="K259" s="95">
        <f t="shared" ref="K259" si="672">SUM(K257:K258)</f>
        <v>0</v>
      </c>
      <c r="L259" s="95">
        <f t="shared" ref="L259" si="673">SUM(L257:L258)</f>
        <v>0</v>
      </c>
      <c r="M259" s="95">
        <f t="shared" ref="M259" si="674">SUM(M257:M258)</f>
        <v>0</v>
      </c>
    </row>
    <row r="260" spans="1:13" s="7" customFormat="1" ht="16.5" customHeight="1" x14ac:dyDescent="0.2">
      <c r="A260" s="75"/>
      <c r="B260" s="75"/>
      <c r="C260" s="31">
        <f t="shared" si="552"/>
        <v>0</v>
      </c>
      <c r="D260" s="31">
        <f t="shared" si="553"/>
        <v>0</v>
      </c>
      <c r="E260" s="76"/>
      <c r="F260" s="31"/>
      <c r="G260" s="31">
        <v>0</v>
      </c>
      <c r="H260" s="31"/>
      <c r="I260" s="31"/>
      <c r="J260" s="31">
        <v>0</v>
      </c>
      <c r="K260" s="77"/>
      <c r="L260" s="77"/>
      <c r="M260" s="78"/>
    </row>
    <row r="261" spans="1:13" s="7" customFormat="1" ht="15.75" customHeight="1" x14ac:dyDescent="0.2">
      <c r="A261" s="25"/>
      <c r="B261" s="25"/>
      <c r="C261" s="27">
        <f>D261+G261+H261+I261+J261+K261+L261+M261</f>
        <v>0</v>
      </c>
      <c r="D261" s="27">
        <f>SUM(E261,F261)</f>
        <v>0</v>
      </c>
      <c r="E261" s="28"/>
      <c r="F261" s="29"/>
      <c r="G261" s="29"/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94"/>
      <c r="B262" s="94"/>
      <c r="C262" s="95">
        <f>SUM(C260:C261)</f>
        <v>0</v>
      </c>
      <c r="D262" s="95">
        <f t="shared" ref="D262" si="675">SUM(D260:D261)</f>
        <v>0</v>
      </c>
      <c r="E262" s="95">
        <f t="shared" ref="E262" si="676">SUM(E260:E261)</f>
        <v>0</v>
      </c>
      <c r="F262" s="95">
        <f t="shared" ref="F262" si="677">SUM(F260:F261)</f>
        <v>0</v>
      </c>
      <c r="G262" s="95">
        <f t="shared" ref="G262" si="678">SUM(G260:G261)</f>
        <v>0</v>
      </c>
      <c r="H262" s="95">
        <f t="shared" ref="H262" si="679">SUM(H260:H261)</f>
        <v>0</v>
      </c>
      <c r="I262" s="95">
        <f t="shared" ref="I262" si="680">SUM(I260:I261)</f>
        <v>0</v>
      </c>
      <c r="J262" s="95">
        <f t="shared" ref="J262" si="681">SUM(J260:J261)</f>
        <v>0</v>
      </c>
      <c r="K262" s="95">
        <f t="shared" ref="K262" si="682">SUM(K260:K261)</f>
        <v>0</v>
      </c>
      <c r="L262" s="95">
        <f t="shared" ref="L262" si="683">SUM(L260:L261)</f>
        <v>0</v>
      </c>
      <c r="M262" s="95">
        <f t="shared" ref="M262" si="684">SUM(M260:M261)</f>
        <v>0</v>
      </c>
    </row>
    <row r="263" spans="1:13" s="12" customFormat="1" ht="15.75" customHeight="1" x14ac:dyDescent="0.2">
      <c r="A263" s="35" t="s">
        <v>126</v>
      </c>
      <c r="B263" s="35" t="s">
        <v>120</v>
      </c>
      <c r="C263" s="23">
        <f t="shared" ref="C263:M263" si="685">C217+C205+C201+C180+C147</f>
        <v>4729372</v>
      </c>
      <c r="D263" s="23">
        <f t="shared" si="685"/>
        <v>247090</v>
      </c>
      <c r="E263" s="23">
        <f t="shared" si="685"/>
        <v>199258</v>
      </c>
      <c r="F263" s="23">
        <f t="shared" si="685"/>
        <v>47832</v>
      </c>
      <c r="G263" s="23">
        <f t="shared" si="685"/>
        <v>910085</v>
      </c>
      <c r="H263" s="23">
        <f t="shared" si="685"/>
        <v>970765</v>
      </c>
      <c r="I263" s="23">
        <f t="shared" si="685"/>
        <v>0</v>
      </c>
      <c r="J263" s="23">
        <f t="shared" si="685"/>
        <v>2314505</v>
      </c>
      <c r="K263" s="23">
        <f t="shared" si="685"/>
        <v>0</v>
      </c>
      <c r="L263" s="23">
        <f t="shared" si="685"/>
        <v>286927</v>
      </c>
      <c r="M263" s="23">
        <f t="shared" si="685"/>
        <v>0</v>
      </c>
    </row>
    <row r="264" spans="1:13" s="7" customFormat="1" ht="15.75" customHeight="1" x14ac:dyDescent="0.2">
      <c r="A264" s="25"/>
      <c r="B264" s="25"/>
      <c r="C264" s="27">
        <f>D264+G264+H264+I264+J264+K264+L264+M264</f>
        <v>-515924</v>
      </c>
      <c r="D264" s="27">
        <f>SUM(E264,F264)</f>
        <v>1155</v>
      </c>
      <c r="E264" s="28">
        <f>SUM(E218,E206,E203,E181,E148)</f>
        <v>-2442</v>
      </c>
      <c r="F264" s="28">
        <f t="shared" ref="F264:M264" si="686">SUM(F218,F206,F203,F181,F148)</f>
        <v>3597</v>
      </c>
      <c r="G264" s="28">
        <f t="shared" si="686"/>
        <v>-103737</v>
      </c>
      <c r="H264" s="28">
        <f t="shared" si="686"/>
        <v>-15200</v>
      </c>
      <c r="I264" s="28">
        <f t="shared" si="686"/>
        <v>0</v>
      </c>
      <c r="J264" s="28">
        <f t="shared" si="686"/>
        <v>-398142</v>
      </c>
      <c r="K264" s="28">
        <f t="shared" si="686"/>
        <v>0</v>
      </c>
      <c r="L264" s="28">
        <f t="shared" si="686"/>
        <v>0</v>
      </c>
      <c r="M264" s="28">
        <f t="shared" si="686"/>
        <v>0</v>
      </c>
    </row>
    <row r="265" spans="1:13" s="7" customFormat="1" ht="15.75" customHeight="1" x14ac:dyDescent="0.2">
      <c r="A265" s="92"/>
      <c r="B265" s="92"/>
      <c r="C265" s="95">
        <f>SUM(C263,C264)</f>
        <v>4213448</v>
      </c>
      <c r="D265" s="95">
        <f t="shared" ref="D265:M265" si="687">SUM(D263,D264)</f>
        <v>248245</v>
      </c>
      <c r="E265" s="95">
        <f t="shared" si="687"/>
        <v>196816</v>
      </c>
      <c r="F265" s="95">
        <f t="shared" si="687"/>
        <v>51429</v>
      </c>
      <c r="G265" s="95">
        <f t="shared" si="687"/>
        <v>806348</v>
      </c>
      <c r="H265" s="95">
        <f t="shared" si="687"/>
        <v>955565</v>
      </c>
      <c r="I265" s="95">
        <f t="shared" si="687"/>
        <v>0</v>
      </c>
      <c r="J265" s="95">
        <f t="shared" si="687"/>
        <v>1916363</v>
      </c>
      <c r="K265" s="95">
        <f t="shared" si="687"/>
        <v>0</v>
      </c>
      <c r="L265" s="95">
        <f t="shared" si="687"/>
        <v>286927</v>
      </c>
      <c r="M265" s="95">
        <f t="shared" si="687"/>
        <v>0</v>
      </c>
    </row>
    <row r="266" spans="1:13" s="7" customFormat="1" ht="15.75" customHeight="1" x14ac:dyDescent="0.2">
      <c r="A266" s="35" t="s">
        <v>127</v>
      </c>
      <c r="B266" s="35" t="s">
        <v>24</v>
      </c>
      <c r="C266" s="52">
        <f>SUM(C269,C272,C275,C278,C281,C284,C287)</f>
        <v>56818</v>
      </c>
      <c r="D266" s="52">
        <f t="shared" ref="D266:M266" si="688">SUM(D269,D272,D275,D278,D281,D284,D287)</f>
        <v>7500</v>
      </c>
      <c r="E266" s="52">
        <f t="shared" si="688"/>
        <v>6000</v>
      </c>
      <c r="F266" s="52">
        <f t="shared" si="688"/>
        <v>1500</v>
      </c>
      <c r="G266" s="52">
        <f t="shared" si="688"/>
        <v>49318</v>
      </c>
      <c r="H266" s="52">
        <f t="shared" si="688"/>
        <v>0</v>
      </c>
      <c r="I266" s="52">
        <f t="shared" si="688"/>
        <v>0</v>
      </c>
      <c r="J266" s="52">
        <f t="shared" si="688"/>
        <v>0</v>
      </c>
      <c r="K266" s="52">
        <f t="shared" si="688"/>
        <v>0</v>
      </c>
      <c r="L266" s="52">
        <f t="shared" si="688"/>
        <v>0</v>
      </c>
      <c r="M266" s="52">
        <f t="shared" si="688"/>
        <v>0</v>
      </c>
    </row>
    <row r="267" spans="1:13" s="7" customFormat="1" ht="15.75" customHeight="1" x14ac:dyDescent="0.2">
      <c r="A267" s="25"/>
      <c r="B267" s="25"/>
      <c r="C267" s="27">
        <f>D267+G267+H267+I267+J267+K267+L267+M267</f>
        <v>2430</v>
      </c>
      <c r="D267" s="27">
        <f>SUM(E267,F267)</f>
        <v>1217</v>
      </c>
      <c r="E267" s="28">
        <f>SUM(E270,E273,E276,E279,E282,E285,E288)</f>
        <v>1025</v>
      </c>
      <c r="F267" s="28">
        <f t="shared" ref="F267:M267" si="689">SUM(F270,F273,F276,F279,F282,F285,F288)</f>
        <v>192</v>
      </c>
      <c r="G267" s="28">
        <f t="shared" si="689"/>
        <v>1213</v>
      </c>
      <c r="H267" s="28">
        <f t="shared" si="689"/>
        <v>0</v>
      </c>
      <c r="I267" s="28">
        <f t="shared" si="689"/>
        <v>0</v>
      </c>
      <c r="J267" s="28">
        <f t="shared" si="689"/>
        <v>0</v>
      </c>
      <c r="K267" s="28">
        <f t="shared" si="689"/>
        <v>0</v>
      </c>
      <c r="L267" s="28">
        <f t="shared" si="689"/>
        <v>0</v>
      </c>
      <c r="M267" s="28">
        <f t="shared" si="689"/>
        <v>0</v>
      </c>
    </row>
    <row r="268" spans="1:13" s="7" customFormat="1" ht="15.75" customHeight="1" x14ac:dyDescent="0.2">
      <c r="A268" s="92"/>
      <c r="B268" s="92"/>
      <c r="C268" s="95">
        <f>SUM(C266,C267)</f>
        <v>59248</v>
      </c>
      <c r="D268" s="95">
        <f t="shared" ref="D268:M268" si="690">SUM(D266,D267)</f>
        <v>8717</v>
      </c>
      <c r="E268" s="95">
        <f t="shared" si="690"/>
        <v>7025</v>
      </c>
      <c r="F268" s="95">
        <f t="shared" si="690"/>
        <v>1692</v>
      </c>
      <c r="G268" s="95">
        <f t="shared" si="690"/>
        <v>50531</v>
      </c>
      <c r="H268" s="95">
        <f t="shared" si="690"/>
        <v>0</v>
      </c>
      <c r="I268" s="95">
        <f t="shared" si="690"/>
        <v>0</v>
      </c>
      <c r="J268" s="95">
        <f t="shared" si="690"/>
        <v>0</v>
      </c>
      <c r="K268" s="95">
        <f t="shared" si="690"/>
        <v>0</v>
      </c>
      <c r="L268" s="95">
        <f t="shared" si="690"/>
        <v>0</v>
      </c>
      <c r="M268" s="95">
        <f t="shared" si="690"/>
        <v>0</v>
      </c>
    </row>
    <row r="269" spans="1:13" s="7" customFormat="1" ht="15.75" customHeight="1" x14ac:dyDescent="0.2">
      <c r="A269" s="32"/>
      <c r="B269" s="26" t="s">
        <v>49</v>
      </c>
      <c r="C269" s="27">
        <f t="shared" ref="C269:C287" si="691">SUM(D269,G269,H269:M269)</f>
        <v>4560</v>
      </c>
      <c r="D269" s="27">
        <f t="shared" ref="D269:D287" si="692">SUM(E269:F269)</f>
        <v>0</v>
      </c>
      <c r="E269" s="27"/>
      <c r="F269" s="27"/>
      <c r="G269" s="27">
        <v>4560</v>
      </c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25"/>
      <c r="B270" s="25"/>
      <c r="C270" s="27">
        <f>D270+G270+H270+I270+J270+K270+L270+M270</f>
        <v>0</v>
      </c>
      <c r="D270" s="27">
        <f>SUM(E270,F270)</f>
        <v>0</v>
      </c>
      <c r="E270" s="28"/>
      <c r="F270" s="29"/>
      <c r="G270" s="29"/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94"/>
      <c r="B271" s="94"/>
      <c r="C271" s="95">
        <f>SUM(C269:C270)</f>
        <v>4560</v>
      </c>
      <c r="D271" s="95">
        <f t="shared" ref="D271" si="693">SUM(D269:D270)</f>
        <v>0</v>
      </c>
      <c r="E271" s="95">
        <f t="shared" ref="E271" si="694">SUM(E269:E270)</f>
        <v>0</v>
      </c>
      <c r="F271" s="95">
        <f t="shared" ref="F271" si="695">SUM(F269:F270)</f>
        <v>0</v>
      </c>
      <c r="G271" s="95">
        <f t="shared" ref="G271" si="696">SUM(G269:G270)</f>
        <v>4560</v>
      </c>
      <c r="H271" s="95">
        <f t="shared" ref="H271" si="697">SUM(H269:H270)</f>
        <v>0</v>
      </c>
      <c r="I271" s="95">
        <f t="shared" ref="I271" si="698">SUM(I269:I270)</f>
        <v>0</v>
      </c>
      <c r="J271" s="95">
        <f t="shared" ref="J271" si="699">SUM(J269:J270)</f>
        <v>0</v>
      </c>
      <c r="K271" s="95">
        <f t="shared" ref="K271" si="700">SUM(K269:K270)</f>
        <v>0</v>
      </c>
      <c r="L271" s="95">
        <f t="shared" ref="L271" si="701">SUM(L269:L270)</f>
        <v>0</v>
      </c>
      <c r="M271" s="95">
        <f t="shared" ref="M271" si="702">SUM(M269:M270)</f>
        <v>0</v>
      </c>
    </row>
    <row r="272" spans="1:13" s="7" customFormat="1" ht="15.75" customHeight="1" x14ac:dyDescent="0.2">
      <c r="A272" s="32"/>
      <c r="B272" s="26" t="s">
        <v>89</v>
      </c>
      <c r="C272" s="27">
        <f t="shared" si="691"/>
        <v>6790</v>
      </c>
      <c r="D272" s="27">
        <f t="shared" si="692"/>
        <v>0</v>
      </c>
      <c r="E272" s="27"/>
      <c r="F272" s="27"/>
      <c r="G272" s="27">
        <v>6790</v>
      </c>
      <c r="H272" s="27"/>
      <c r="I272" s="27"/>
      <c r="J272" s="27"/>
      <c r="K272" s="27"/>
      <c r="L272" s="27"/>
      <c r="M272" s="27"/>
    </row>
    <row r="273" spans="1:13" s="7" customFormat="1" ht="15.75" customHeight="1" x14ac:dyDescent="0.2">
      <c r="A273" s="25"/>
      <c r="B273" s="25"/>
      <c r="C273" s="27">
        <f>D273+G273+H273+I273+J273+K273+L273+M273</f>
        <v>0</v>
      </c>
      <c r="D273" s="27">
        <f>SUM(E273,F273)</f>
        <v>0</v>
      </c>
      <c r="E273" s="28"/>
      <c r="F273" s="29"/>
      <c r="G273" s="29"/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94"/>
      <c r="B274" s="94"/>
      <c r="C274" s="95">
        <f>SUM(C272:C273)</f>
        <v>6790</v>
      </c>
      <c r="D274" s="95">
        <f t="shared" ref="D274" si="703">SUM(D272:D273)</f>
        <v>0</v>
      </c>
      <c r="E274" s="95">
        <f t="shared" ref="E274" si="704">SUM(E272:E273)</f>
        <v>0</v>
      </c>
      <c r="F274" s="95">
        <f t="shared" ref="F274" si="705">SUM(F272:F273)</f>
        <v>0</v>
      </c>
      <c r="G274" s="95">
        <f t="shared" ref="G274" si="706">SUM(G272:G273)</f>
        <v>6790</v>
      </c>
      <c r="H274" s="95">
        <f t="shared" ref="H274" si="707">SUM(H272:H273)</f>
        <v>0</v>
      </c>
      <c r="I274" s="95">
        <f t="shared" ref="I274" si="708">SUM(I272:I273)</f>
        <v>0</v>
      </c>
      <c r="J274" s="95">
        <f t="shared" ref="J274" si="709">SUM(J272:J273)</f>
        <v>0</v>
      </c>
      <c r="K274" s="95">
        <f t="shared" ref="K274" si="710">SUM(K272:K273)</f>
        <v>0</v>
      </c>
      <c r="L274" s="95">
        <f t="shared" ref="L274" si="711">SUM(L272:L273)</f>
        <v>0</v>
      </c>
      <c r="M274" s="95">
        <f t="shared" ref="M274" si="712">SUM(M272:M273)</f>
        <v>0</v>
      </c>
    </row>
    <row r="275" spans="1:13" s="7" customFormat="1" ht="15.75" customHeight="1" x14ac:dyDescent="0.2">
      <c r="A275" s="32"/>
      <c r="B275" s="26" t="s">
        <v>109</v>
      </c>
      <c r="C275" s="27">
        <f t="shared" si="691"/>
        <v>5250</v>
      </c>
      <c r="D275" s="27">
        <f t="shared" si="692"/>
        <v>0</v>
      </c>
      <c r="E275" s="27"/>
      <c r="F275" s="27"/>
      <c r="G275" s="27">
        <v>5250</v>
      </c>
      <c r="H275" s="27"/>
      <c r="I275" s="27"/>
      <c r="J275" s="27"/>
      <c r="K275" s="27"/>
      <c r="L275" s="27"/>
      <c r="M275" s="27"/>
    </row>
    <row r="276" spans="1:13" s="7" customFormat="1" ht="15.75" customHeight="1" x14ac:dyDescent="0.2">
      <c r="A276" s="25"/>
      <c r="B276" s="25"/>
      <c r="C276" s="27">
        <f>D276+G276+H276+I276+J276+K276+L276+M276</f>
        <v>0</v>
      </c>
      <c r="D276" s="27">
        <f>SUM(E276,F276)</f>
        <v>0</v>
      </c>
      <c r="E276" s="28"/>
      <c r="F276" s="29"/>
      <c r="G276" s="29"/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94"/>
      <c r="B277" s="94"/>
      <c r="C277" s="95">
        <f>SUM(C275:C276)</f>
        <v>5250</v>
      </c>
      <c r="D277" s="95">
        <f t="shared" ref="D277" si="713">SUM(D275:D276)</f>
        <v>0</v>
      </c>
      <c r="E277" s="95">
        <f t="shared" ref="E277" si="714">SUM(E275:E276)</f>
        <v>0</v>
      </c>
      <c r="F277" s="95">
        <f t="shared" ref="F277" si="715">SUM(F275:F276)</f>
        <v>0</v>
      </c>
      <c r="G277" s="95">
        <f t="shared" ref="G277" si="716">SUM(G275:G276)</f>
        <v>5250</v>
      </c>
      <c r="H277" s="95">
        <f t="shared" ref="H277" si="717">SUM(H275:H276)</f>
        <v>0</v>
      </c>
      <c r="I277" s="95">
        <f t="shared" ref="I277" si="718">SUM(I275:I276)</f>
        <v>0</v>
      </c>
      <c r="J277" s="95">
        <f t="shared" ref="J277" si="719">SUM(J275:J276)</f>
        <v>0</v>
      </c>
      <c r="K277" s="95">
        <f t="shared" ref="K277" si="720">SUM(K275:K276)</f>
        <v>0</v>
      </c>
      <c r="L277" s="95">
        <f t="shared" ref="L277" si="721">SUM(L275:L276)</f>
        <v>0</v>
      </c>
      <c r="M277" s="95">
        <f t="shared" ref="M277" si="722">SUM(M275:M276)</f>
        <v>0</v>
      </c>
    </row>
    <row r="278" spans="1:13" s="7" customFormat="1" ht="15.75" customHeight="1" x14ac:dyDescent="0.2">
      <c r="A278" s="32"/>
      <c r="B278" s="26" t="s">
        <v>100</v>
      </c>
      <c r="C278" s="27">
        <f t="shared" si="691"/>
        <v>4720</v>
      </c>
      <c r="D278" s="27">
        <f t="shared" si="692"/>
        <v>0</v>
      </c>
      <c r="E278" s="27"/>
      <c r="F278" s="27"/>
      <c r="G278" s="29">
        <v>4720</v>
      </c>
      <c r="H278" s="27"/>
      <c r="I278" s="27"/>
      <c r="J278" s="27"/>
      <c r="K278" s="27"/>
      <c r="L278" s="27"/>
      <c r="M278" s="27"/>
    </row>
    <row r="279" spans="1:13" s="7" customFormat="1" ht="15.75" customHeight="1" x14ac:dyDescent="0.2">
      <c r="A279" s="25"/>
      <c r="B279" s="25"/>
      <c r="C279" s="27">
        <f>D279+G279+H279+I279+J279+K279+L279+M279</f>
        <v>0</v>
      </c>
      <c r="D279" s="27">
        <f>SUM(E279,F279)</f>
        <v>0</v>
      </c>
      <c r="E279" s="28"/>
      <c r="F279" s="29"/>
      <c r="G279" s="29"/>
      <c r="H279" s="27"/>
      <c r="I279" s="27"/>
      <c r="J279" s="27"/>
      <c r="K279" s="27"/>
      <c r="L279" s="27"/>
      <c r="M279" s="27"/>
    </row>
    <row r="280" spans="1:13" s="7" customFormat="1" ht="15.75" customHeight="1" x14ac:dyDescent="0.2">
      <c r="A280" s="94"/>
      <c r="B280" s="94"/>
      <c r="C280" s="95">
        <f>SUM(C278:C279)</f>
        <v>4720</v>
      </c>
      <c r="D280" s="95">
        <f t="shared" ref="D280" si="723">SUM(D278:D279)</f>
        <v>0</v>
      </c>
      <c r="E280" s="95">
        <f t="shared" ref="E280" si="724">SUM(E278:E279)</f>
        <v>0</v>
      </c>
      <c r="F280" s="95">
        <f t="shared" ref="F280" si="725">SUM(F278:F279)</f>
        <v>0</v>
      </c>
      <c r="G280" s="95">
        <f t="shared" ref="G280" si="726">SUM(G278:G279)</f>
        <v>4720</v>
      </c>
      <c r="H280" s="95">
        <f t="shared" ref="H280" si="727">SUM(H278:H279)</f>
        <v>0</v>
      </c>
      <c r="I280" s="95">
        <f t="shared" ref="I280" si="728">SUM(I278:I279)</f>
        <v>0</v>
      </c>
      <c r="J280" s="95">
        <f t="shared" ref="J280" si="729">SUM(J278:J279)</f>
        <v>0</v>
      </c>
      <c r="K280" s="95">
        <f t="shared" ref="K280" si="730">SUM(K278:K279)</f>
        <v>0</v>
      </c>
      <c r="L280" s="95">
        <f t="shared" ref="L280" si="731">SUM(L278:L279)</f>
        <v>0</v>
      </c>
      <c r="M280" s="95">
        <f t="shared" ref="M280" si="732">SUM(M278:M279)</f>
        <v>0</v>
      </c>
    </row>
    <row r="281" spans="1:13" s="7" customFormat="1" ht="15.75" customHeight="1" x14ac:dyDescent="0.2">
      <c r="A281" s="32"/>
      <c r="B281" s="26" t="s">
        <v>132</v>
      </c>
      <c r="C281" s="27">
        <f t="shared" si="691"/>
        <v>2200</v>
      </c>
      <c r="D281" s="27">
        <f t="shared" si="692"/>
        <v>0</v>
      </c>
      <c r="E281" s="27"/>
      <c r="F281" s="27"/>
      <c r="G281" s="27">
        <v>2200</v>
      </c>
      <c r="H281" s="27"/>
      <c r="I281" s="27"/>
      <c r="J281" s="27"/>
      <c r="K281" s="27"/>
      <c r="L281" s="27"/>
      <c r="M281" s="27"/>
    </row>
    <row r="282" spans="1:13" s="7" customFormat="1" ht="15.75" customHeight="1" x14ac:dyDescent="0.2">
      <c r="A282" s="25"/>
      <c r="B282" s="25"/>
      <c r="C282" s="27">
        <f>D282+G282+H282+I282+J282+K282+L282+M282</f>
        <v>0</v>
      </c>
      <c r="D282" s="27">
        <f>SUM(E282,F282)</f>
        <v>0</v>
      </c>
      <c r="E282" s="28"/>
      <c r="F282" s="29"/>
      <c r="G282" s="29"/>
      <c r="H282" s="27"/>
      <c r="I282" s="27"/>
      <c r="J282" s="27"/>
      <c r="K282" s="27"/>
      <c r="L282" s="27"/>
      <c r="M282" s="27"/>
    </row>
    <row r="283" spans="1:13" s="7" customFormat="1" ht="15.75" customHeight="1" x14ac:dyDescent="0.2">
      <c r="A283" s="94"/>
      <c r="B283" s="94"/>
      <c r="C283" s="95">
        <f>SUM(C281:C282)</f>
        <v>2200</v>
      </c>
      <c r="D283" s="95">
        <f t="shared" ref="D283" si="733">SUM(D281:D282)</f>
        <v>0</v>
      </c>
      <c r="E283" s="95">
        <f t="shared" ref="E283" si="734">SUM(E281:E282)</f>
        <v>0</v>
      </c>
      <c r="F283" s="95">
        <f t="shared" ref="F283" si="735">SUM(F281:F282)</f>
        <v>0</v>
      </c>
      <c r="G283" s="95">
        <f t="shared" ref="G283" si="736">SUM(G281:G282)</f>
        <v>2200</v>
      </c>
      <c r="H283" s="95">
        <f t="shared" ref="H283" si="737">SUM(H281:H282)</f>
        <v>0</v>
      </c>
      <c r="I283" s="95">
        <f t="shared" ref="I283" si="738">SUM(I281:I282)</f>
        <v>0</v>
      </c>
      <c r="J283" s="95">
        <f t="shared" ref="J283" si="739">SUM(J281:J282)</f>
        <v>0</v>
      </c>
      <c r="K283" s="95">
        <f t="shared" ref="K283" si="740">SUM(K281:K282)</f>
        <v>0</v>
      </c>
      <c r="L283" s="95">
        <f t="shared" ref="L283" si="741">SUM(L281:L282)</f>
        <v>0</v>
      </c>
      <c r="M283" s="95">
        <f t="shared" ref="M283" si="742">SUM(M281:M282)</f>
        <v>0</v>
      </c>
    </row>
    <row r="284" spans="1:13" s="7" customFormat="1" ht="15.75" customHeight="1" x14ac:dyDescent="0.2">
      <c r="A284" s="32"/>
      <c r="B284" s="26" t="s">
        <v>88</v>
      </c>
      <c r="C284" s="27">
        <f t="shared" si="691"/>
        <v>3073</v>
      </c>
      <c r="D284" s="27">
        <f t="shared" si="692"/>
        <v>0</v>
      </c>
      <c r="E284" s="27"/>
      <c r="F284" s="27"/>
      <c r="G284" s="27">
        <v>3073</v>
      </c>
      <c r="H284" s="27"/>
      <c r="I284" s="27"/>
      <c r="J284" s="27"/>
      <c r="K284" s="27"/>
      <c r="L284" s="27"/>
      <c r="M284" s="27"/>
    </row>
    <row r="285" spans="1:13" s="7" customFormat="1" ht="15.75" customHeight="1" x14ac:dyDescent="0.2">
      <c r="A285" s="25"/>
      <c r="B285" s="25"/>
      <c r="C285" s="27">
        <f>D285+G285+H285+I285+J285+K285+L285+M285</f>
        <v>-339</v>
      </c>
      <c r="D285" s="27">
        <f>SUM(E285,F285)</f>
        <v>0</v>
      </c>
      <c r="E285" s="28"/>
      <c r="F285" s="29"/>
      <c r="G285" s="29">
        <v>-339</v>
      </c>
      <c r="H285" s="27"/>
      <c r="I285" s="27"/>
      <c r="J285" s="27"/>
      <c r="K285" s="27"/>
      <c r="L285" s="27"/>
      <c r="M285" s="27"/>
    </row>
    <row r="286" spans="1:13" s="7" customFormat="1" ht="15.75" customHeight="1" x14ac:dyDescent="0.2">
      <c r="A286" s="94"/>
      <c r="B286" s="94"/>
      <c r="C286" s="95">
        <f>SUM(C284:C285)</f>
        <v>2734</v>
      </c>
      <c r="D286" s="95">
        <f t="shared" ref="D286" si="743">SUM(D284:D285)</f>
        <v>0</v>
      </c>
      <c r="E286" s="95">
        <f t="shared" ref="E286" si="744">SUM(E284:E285)</f>
        <v>0</v>
      </c>
      <c r="F286" s="95">
        <f t="shared" ref="F286" si="745">SUM(F284:F285)</f>
        <v>0</v>
      </c>
      <c r="G286" s="95">
        <f t="shared" ref="G286" si="746">SUM(G284:G285)</f>
        <v>2734</v>
      </c>
      <c r="H286" s="95">
        <f t="shared" ref="H286" si="747">SUM(H284:H285)</f>
        <v>0</v>
      </c>
      <c r="I286" s="95">
        <f t="shared" ref="I286" si="748">SUM(I284:I285)</f>
        <v>0</v>
      </c>
      <c r="J286" s="95">
        <f t="shared" ref="J286" si="749">SUM(J284:J285)</f>
        <v>0</v>
      </c>
      <c r="K286" s="95">
        <f t="shared" ref="K286" si="750">SUM(K284:K285)</f>
        <v>0</v>
      </c>
      <c r="L286" s="95">
        <f t="shared" ref="L286" si="751">SUM(L284:L285)</f>
        <v>0</v>
      </c>
      <c r="M286" s="95">
        <f t="shared" ref="M286" si="752">SUM(M284:M285)</f>
        <v>0</v>
      </c>
    </row>
    <row r="287" spans="1:13" s="7" customFormat="1" ht="29.25" customHeight="1" x14ac:dyDescent="0.2">
      <c r="A287" s="32"/>
      <c r="B287" s="26" t="s">
        <v>189</v>
      </c>
      <c r="C287" s="27">
        <f t="shared" si="691"/>
        <v>30225</v>
      </c>
      <c r="D287" s="27">
        <f t="shared" si="692"/>
        <v>7500</v>
      </c>
      <c r="E287" s="27">
        <v>6000</v>
      </c>
      <c r="F287" s="27">
        <v>1500</v>
      </c>
      <c r="G287" s="27">
        <v>22725</v>
      </c>
      <c r="H287" s="27"/>
      <c r="I287" s="27"/>
      <c r="J287" s="27"/>
      <c r="K287" s="27"/>
      <c r="L287" s="27"/>
      <c r="M287" s="27"/>
    </row>
    <row r="288" spans="1:13" s="7" customFormat="1" ht="15.75" customHeight="1" x14ac:dyDescent="0.2">
      <c r="A288" s="25"/>
      <c r="B288" s="25"/>
      <c r="C288" s="27">
        <f>D288+G288+H288+I288+J288+K288+L288+M288</f>
        <v>2769</v>
      </c>
      <c r="D288" s="27">
        <f>SUM(E288,F288)</f>
        <v>1217</v>
      </c>
      <c r="E288" s="28">
        <v>1025</v>
      </c>
      <c r="F288" s="29">
        <v>192</v>
      </c>
      <c r="G288" s="29">
        <v>1552</v>
      </c>
      <c r="H288" s="27"/>
      <c r="I288" s="27"/>
      <c r="J288" s="27"/>
      <c r="K288" s="27"/>
      <c r="L288" s="27"/>
      <c r="M288" s="27"/>
    </row>
    <row r="289" spans="1:13" s="7" customFormat="1" ht="15.75" customHeight="1" x14ac:dyDescent="0.2">
      <c r="A289" s="94"/>
      <c r="B289" s="94"/>
      <c r="C289" s="95">
        <f>SUM(C287:C288)</f>
        <v>32994</v>
      </c>
      <c r="D289" s="95">
        <f t="shared" ref="D289" si="753">SUM(D287:D288)</f>
        <v>8717</v>
      </c>
      <c r="E289" s="95">
        <f t="shared" ref="E289" si="754">SUM(E287:E288)</f>
        <v>7025</v>
      </c>
      <c r="F289" s="95">
        <f t="shared" ref="F289" si="755">SUM(F287:F288)</f>
        <v>1692</v>
      </c>
      <c r="G289" s="95">
        <f t="shared" ref="G289" si="756">SUM(G287:G288)</f>
        <v>24277</v>
      </c>
      <c r="H289" s="95">
        <f t="shared" ref="H289" si="757">SUM(H287:H288)</f>
        <v>0</v>
      </c>
      <c r="I289" s="95">
        <f t="shared" ref="I289" si="758">SUM(I287:I288)</f>
        <v>0</v>
      </c>
      <c r="J289" s="95">
        <f t="shared" ref="J289" si="759">SUM(J287:J288)</f>
        <v>0</v>
      </c>
      <c r="K289" s="95">
        <f t="shared" ref="K289" si="760">SUM(K287:K288)</f>
        <v>0</v>
      </c>
      <c r="L289" s="95">
        <f t="shared" ref="L289" si="761">SUM(L287:L288)</f>
        <v>0</v>
      </c>
      <c r="M289" s="95">
        <f t="shared" ref="M289" si="762">SUM(M287:M288)</f>
        <v>0</v>
      </c>
    </row>
    <row r="290" spans="1:13" s="7" customFormat="1" ht="15.75" customHeight="1" x14ac:dyDescent="0.2">
      <c r="A290" s="32" t="s">
        <v>25</v>
      </c>
      <c r="B290" s="32" t="s">
        <v>26</v>
      </c>
      <c r="C290" s="34">
        <f>SUM(C293,C296,C299,C302,C305,C308)</f>
        <v>527376</v>
      </c>
      <c r="D290" s="34">
        <f t="shared" ref="D290:M290" si="763">SUM(D293,D296,D299,D302,D305,D308)</f>
        <v>218630</v>
      </c>
      <c r="E290" s="34">
        <f t="shared" si="763"/>
        <v>175946</v>
      </c>
      <c r="F290" s="34">
        <f t="shared" si="763"/>
        <v>42684</v>
      </c>
      <c r="G290" s="34">
        <f t="shared" si="763"/>
        <v>241096</v>
      </c>
      <c r="H290" s="34">
        <f t="shared" si="763"/>
        <v>63950</v>
      </c>
      <c r="I290" s="34">
        <f t="shared" si="763"/>
        <v>0</v>
      </c>
      <c r="J290" s="34">
        <f t="shared" si="763"/>
        <v>3700</v>
      </c>
      <c r="K290" s="34">
        <f t="shared" si="763"/>
        <v>0</v>
      </c>
      <c r="L290" s="34">
        <f t="shared" si="763"/>
        <v>0</v>
      </c>
      <c r="M290" s="34">
        <f t="shared" si="763"/>
        <v>0</v>
      </c>
    </row>
    <row r="291" spans="1:13" s="7" customFormat="1" ht="15.75" customHeight="1" x14ac:dyDescent="0.2">
      <c r="A291" s="25"/>
      <c r="B291" s="25"/>
      <c r="C291" s="27">
        <f>D291+G291+H291+I291+J291+K291+L291+M291</f>
        <v>0</v>
      </c>
      <c r="D291" s="27">
        <f>SUM(E291,F291)</f>
        <v>0</v>
      </c>
      <c r="E291" s="28">
        <f>SUM(E294,E297,E300,E303,E306,E309)</f>
        <v>-2791</v>
      </c>
      <c r="F291" s="28">
        <f t="shared" ref="F291:M291" si="764">SUM(F294,F297,F300,F303,F306,F309)</f>
        <v>2791</v>
      </c>
      <c r="G291" s="28">
        <f t="shared" si="764"/>
        <v>-3346</v>
      </c>
      <c r="H291" s="28">
        <f t="shared" si="764"/>
        <v>0</v>
      </c>
      <c r="I291" s="28">
        <f t="shared" si="764"/>
        <v>0</v>
      </c>
      <c r="J291" s="28">
        <f t="shared" si="764"/>
        <v>3346</v>
      </c>
      <c r="K291" s="28">
        <f t="shared" si="764"/>
        <v>0</v>
      </c>
      <c r="L291" s="28">
        <f t="shared" si="764"/>
        <v>0</v>
      </c>
      <c r="M291" s="28">
        <f t="shared" si="764"/>
        <v>0</v>
      </c>
    </row>
    <row r="292" spans="1:13" s="7" customFormat="1" ht="15.75" customHeight="1" x14ac:dyDescent="0.2">
      <c r="A292" s="97"/>
      <c r="B292" s="92"/>
      <c r="C292" s="95">
        <f>SUM(C290,C291)</f>
        <v>527376</v>
      </c>
      <c r="D292" s="95">
        <f t="shared" ref="D292:M292" si="765">SUM(D290,D291)</f>
        <v>218630</v>
      </c>
      <c r="E292" s="95">
        <f t="shared" si="765"/>
        <v>173155</v>
      </c>
      <c r="F292" s="95">
        <f t="shared" si="765"/>
        <v>45475</v>
      </c>
      <c r="G292" s="95">
        <f t="shared" si="765"/>
        <v>237750</v>
      </c>
      <c r="H292" s="95">
        <f t="shared" si="765"/>
        <v>63950</v>
      </c>
      <c r="I292" s="95">
        <f t="shared" si="765"/>
        <v>0</v>
      </c>
      <c r="J292" s="95">
        <f t="shared" si="765"/>
        <v>7046</v>
      </c>
      <c r="K292" s="95">
        <f t="shared" si="765"/>
        <v>0</v>
      </c>
      <c r="L292" s="95">
        <f t="shared" si="765"/>
        <v>0</v>
      </c>
      <c r="M292" s="95">
        <f t="shared" si="765"/>
        <v>0</v>
      </c>
    </row>
    <row r="293" spans="1:13" s="7" customFormat="1" ht="15.75" customHeight="1" x14ac:dyDescent="0.2">
      <c r="A293" s="1"/>
      <c r="B293" s="26" t="s">
        <v>177</v>
      </c>
      <c r="C293" s="27">
        <f t="shared" ref="C293:C308" si="766">SUM(D293,G293,H293:M293)</f>
        <v>350614</v>
      </c>
      <c r="D293" s="27">
        <f t="shared" ref="D293:D365" si="767">SUM(E293:F293)</f>
        <v>170952</v>
      </c>
      <c r="E293" s="29">
        <v>137523</v>
      </c>
      <c r="F293" s="29">
        <v>33429</v>
      </c>
      <c r="G293" s="27">
        <v>178662</v>
      </c>
      <c r="H293" s="27"/>
      <c r="I293" s="27"/>
      <c r="J293" s="27">
        <v>1000</v>
      </c>
      <c r="K293" s="27"/>
      <c r="L293" s="27"/>
      <c r="M293" s="27"/>
    </row>
    <row r="294" spans="1:13" s="7" customFormat="1" ht="15.75" customHeight="1" x14ac:dyDescent="0.2">
      <c r="A294" s="25"/>
      <c r="B294" s="25"/>
      <c r="C294" s="27">
        <f>D294+G294+H294+I294+J294+K294+L294+M294</f>
        <v>0</v>
      </c>
      <c r="D294" s="27">
        <f>SUM(E294,F294)</f>
        <v>0</v>
      </c>
      <c r="E294" s="28">
        <v>-2791</v>
      </c>
      <c r="F294" s="29">
        <v>2791</v>
      </c>
      <c r="G294" s="29">
        <v>-1215</v>
      </c>
      <c r="H294" s="27"/>
      <c r="I294" s="27"/>
      <c r="J294" s="27">
        <v>1215</v>
      </c>
      <c r="K294" s="27"/>
      <c r="L294" s="27"/>
      <c r="M294" s="27"/>
    </row>
    <row r="295" spans="1:13" s="7" customFormat="1" ht="15.75" customHeight="1" x14ac:dyDescent="0.2">
      <c r="A295" s="94"/>
      <c r="B295" s="94"/>
      <c r="C295" s="95">
        <f>SUM(C293:C294)</f>
        <v>350614</v>
      </c>
      <c r="D295" s="95">
        <f t="shared" ref="D295" si="768">SUM(D293:D294)</f>
        <v>170952</v>
      </c>
      <c r="E295" s="95">
        <f t="shared" ref="E295" si="769">SUM(E293:E294)</f>
        <v>134732</v>
      </c>
      <c r="F295" s="95">
        <f t="shared" ref="F295" si="770">SUM(F293:F294)</f>
        <v>36220</v>
      </c>
      <c r="G295" s="95">
        <f t="shared" ref="G295" si="771">SUM(G293:G294)</f>
        <v>177447</v>
      </c>
      <c r="H295" s="95">
        <f t="shared" ref="H295" si="772">SUM(H293:H294)</f>
        <v>0</v>
      </c>
      <c r="I295" s="95">
        <f t="shared" ref="I295" si="773">SUM(I293:I294)</f>
        <v>0</v>
      </c>
      <c r="J295" s="95">
        <f t="shared" ref="J295" si="774">SUM(J293:J294)</f>
        <v>2215</v>
      </c>
      <c r="K295" s="95">
        <f t="shared" ref="K295" si="775">SUM(K293:K294)</f>
        <v>0</v>
      </c>
      <c r="L295" s="95">
        <f t="shared" ref="L295" si="776">SUM(L293:L294)</f>
        <v>0</v>
      </c>
      <c r="M295" s="95">
        <f t="shared" ref="M295" si="777">SUM(M293:M294)</f>
        <v>0</v>
      </c>
    </row>
    <row r="296" spans="1:13" s="7" customFormat="1" ht="15.75" customHeight="1" x14ac:dyDescent="0.2">
      <c r="A296" s="25"/>
      <c r="B296" s="26" t="s">
        <v>163</v>
      </c>
      <c r="C296" s="27">
        <f t="shared" si="766"/>
        <v>10546</v>
      </c>
      <c r="D296" s="27">
        <f t="shared" si="767"/>
        <v>496</v>
      </c>
      <c r="E296" s="29">
        <v>400</v>
      </c>
      <c r="F296" s="29">
        <v>96</v>
      </c>
      <c r="G296" s="27">
        <v>8550</v>
      </c>
      <c r="H296" s="27"/>
      <c r="I296" s="27"/>
      <c r="J296" s="27">
        <v>1500</v>
      </c>
      <c r="K296" s="27"/>
      <c r="L296" s="27"/>
      <c r="M296" s="27"/>
    </row>
    <row r="297" spans="1:13" s="7" customFormat="1" ht="15.75" customHeight="1" x14ac:dyDescent="0.2">
      <c r="A297" s="25"/>
      <c r="B297" s="25"/>
      <c r="C297" s="27">
        <f>D297+G297+H297+I297+J297+K297+L297+M297</f>
        <v>0</v>
      </c>
      <c r="D297" s="27">
        <f>SUM(E297,F297)</f>
        <v>0</v>
      </c>
      <c r="E297" s="28"/>
      <c r="F297" s="29"/>
      <c r="G297" s="29"/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94"/>
      <c r="B298" s="94"/>
      <c r="C298" s="95">
        <f>SUM(C296:C297)</f>
        <v>10546</v>
      </c>
      <c r="D298" s="95">
        <f t="shared" ref="D298" si="778">SUM(D296:D297)</f>
        <v>496</v>
      </c>
      <c r="E298" s="95">
        <f t="shared" ref="E298" si="779">SUM(E296:E297)</f>
        <v>400</v>
      </c>
      <c r="F298" s="95">
        <f t="shared" ref="F298" si="780">SUM(F296:F297)</f>
        <v>96</v>
      </c>
      <c r="G298" s="95">
        <f t="shared" ref="G298" si="781">SUM(G296:G297)</f>
        <v>8550</v>
      </c>
      <c r="H298" s="95">
        <f t="shared" ref="H298" si="782">SUM(H296:H297)</f>
        <v>0</v>
      </c>
      <c r="I298" s="95">
        <f t="shared" ref="I298" si="783">SUM(I296:I297)</f>
        <v>0</v>
      </c>
      <c r="J298" s="95">
        <f t="shared" ref="J298" si="784">SUM(J296:J297)</f>
        <v>1500</v>
      </c>
      <c r="K298" s="95">
        <f t="shared" ref="K298" si="785">SUM(K296:K297)</f>
        <v>0</v>
      </c>
      <c r="L298" s="95">
        <f t="shared" ref="L298" si="786">SUM(L296:L297)</f>
        <v>0</v>
      </c>
      <c r="M298" s="95">
        <f t="shared" ref="M298" si="787">SUM(M296:M297)</f>
        <v>0</v>
      </c>
    </row>
    <row r="299" spans="1:13" s="7" customFormat="1" ht="15.75" customHeight="1" x14ac:dyDescent="0.2">
      <c r="A299" s="25"/>
      <c r="B299" s="26" t="s">
        <v>27</v>
      </c>
      <c r="C299" s="27">
        <f t="shared" si="766"/>
        <v>27772</v>
      </c>
      <c r="D299" s="27">
        <f t="shared" si="767"/>
        <v>18416</v>
      </c>
      <c r="E299" s="29">
        <v>14841</v>
      </c>
      <c r="F299" s="29">
        <v>3575</v>
      </c>
      <c r="G299" s="29">
        <v>8156</v>
      </c>
      <c r="H299" s="27"/>
      <c r="I299" s="27"/>
      <c r="J299" s="27">
        <v>1200</v>
      </c>
      <c r="K299" s="27"/>
      <c r="L299" s="27"/>
      <c r="M299" s="27"/>
    </row>
    <row r="300" spans="1:13" s="7" customFormat="1" ht="15.75" customHeight="1" x14ac:dyDescent="0.2">
      <c r="A300" s="25"/>
      <c r="B300" s="25"/>
      <c r="C300" s="27">
        <f>D300+G300+H300+I300+J300+K300+L300+M300</f>
        <v>0</v>
      </c>
      <c r="D300" s="27">
        <f>SUM(E300,F300)</f>
        <v>0</v>
      </c>
      <c r="E300" s="28"/>
      <c r="F300" s="29"/>
      <c r="G300" s="29">
        <v>-2131</v>
      </c>
      <c r="H300" s="27"/>
      <c r="I300" s="27"/>
      <c r="J300" s="27">
        <v>2131</v>
      </c>
      <c r="K300" s="27"/>
      <c r="L300" s="27"/>
      <c r="M300" s="27"/>
    </row>
    <row r="301" spans="1:13" s="7" customFormat="1" ht="15.75" customHeight="1" x14ac:dyDescent="0.2">
      <c r="A301" s="94"/>
      <c r="B301" s="94"/>
      <c r="C301" s="95">
        <f>SUM(C299:C300)</f>
        <v>27772</v>
      </c>
      <c r="D301" s="95">
        <f t="shared" ref="D301" si="788">SUM(D299:D300)</f>
        <v>18416</v>
      </c>
      <c r="E301" s="95">
        <f t="shared" ref="E301" si="789">SUM(E299:E300)</f>
        <v>14841</v>
      </c>
      <c r="F301" s="95">
        <f t="shared" ref="F301" si="790">SUM(F299:F300)</f>
        <v>3575</v>
      </c>
      <c r="G301" s="95">
        <f t="shared" ref="G301" si="791">SUM(G299:G300)</f>
        <v>6025</v>
      </c>
      <c r="H301" s="95">
        <f t="shared" ref="H301" si="792">SUM(H299:H300)</f>
        <v>0</v>
      </c>
      <c r="I301" s="95">
        <f t="shared" ref="I301" si="793">SUM(I299:I300)</f>
        <v>0</v>
      </c>
      <c r="J301" s="95">
        <f t="shared" ref="J301" si="794">SUM(J299:J300)</f>
        <v>3331</v>
      </c>
      <c r="K301" s="95">
        <f t="shared" ref="K301" si="795">SUM(K299:K300)</f>
        <v>0</v>
      </c>
      <c r="L301" s="95">
        <f t="shared" ref="L301" si="796">SUM(L299:L300)</f>
        <v>0</v>
      </c>
      <c r="M301" s="95">
        <f t="shared" ref="M301" si="797">SUM(M299:M300)</f>
        <v>0</v>
      </c>
    </row>
    <row r="302" spans="1:13" s="7" customFormat="1" ht="31.5" customHeight="1" x14ac:dyDescent="0.2">
      <c r="A302" s="25"/>
      <c r="B302" s="26" t="s">
        <v>199</v>
      </c>
      <c r="C302" s="27">
        <f t="shared" si="766"/>
        <v>46342</v>
      </c>
      <c r="D302" s="27">
        <f t="shared" si="767"/>
        <v>21321</v>
      </c>
      <c r="E302" s="29">
        <v>17182</v>
      </c>
      <c r="F302" s="29">
        <v>4139</v>
      </c>
      <c r="G302" s="29">
        <v>25021</v>
      </c>
      <c r="H302" s="27"/>
      <c r="I302" s="27"/>
      <c r="J302" s="27"/>
      <c r="K302" s="27"/>
      <c r="L302" s="27"/>
      <c r="M302" s="27"/>
    </row>
    <row r="303" spans="1:13" s="7" customFormat="1" ht="15.75" customHeight="1" x14ac:dyDescent="0.2">
      <c r="A303" s="25"/>
      <c r="B303" s="25"/>
      <c r="C303" s="27">
        <f>D303+G303+H303+I303+J303+K303+L303+M303</f>
        <v>0</v>
      </c>
      <c r="D303" s="27">
        <f>SUM(E303,F303)</f>
        <v>0</v>
      </c>
      <c r="E303" s="28"/>
      <c r="F303" s="29"/>
      <c r="G303" s="29"/>
      <c r="H303" s="27"/>
      <c r="I303" s="27"/>
      <c r="J303" s="27"/>
      <c r="K303" s="27"/>
      <c r="L303" s="27"/>
      <c r="M303" s="27"/>
    </row>
    <row r="304" spans="1:13" s="7" customFormat="1" ht="15.75" customHeight="1" x14ac:dyDescent="0.2">
      <c r="A304" s="94"/>
      <c r="B304" s="94"/>
      <c r="C304" s="95">
        <f>SUM(C302:C303)</f>
        <v>46342</v>
      </c>
      <c r="D304" s="95">
        <f t="shared" ref="D304" si="798">SUM(D302:D303)</f>
        <v>21321</v>
      </c>
      <c r="E304" s="95">
        <f t="shared" ref="E304" si="799">SUM(E302:E303)</f>
        <v>17182</v>
      </c>
      <c r="F304" s="95">
        <f t="shared" ref="F304" si="800">SUM(F302:F303)</f>
        <v>4139</v>
      </c>
      <c r="G304" s="95">
        <f t="shared" ref="G304" si="801">SUM(G302:G303)</f>
        <v>25021</v>
      </c>
      <c r="H304" s="95">
        <f t="shared" ref="H304" si="802">SUM(H302:H303)</f>
        <v>0</v>
      </c>
      <c r="I304" s="95">
        <f t="shared" ref="I304" si="803">SUM(I302:I303)</f>
        <v>0</v>
      </c>
      <c r="J304" s="95">
        <f t="shared" ref="J304" si="804">SUM(J302:J303)</f>
        <v>0</v>
      </c>
      <c r="K304" s="95">
        <f t="shared" ref="K304" si="805">SUM(K302:K303)</f>
        <v>0</v>
      </c>
      <c r="L304" s="95">
        <f t="shared" ref="L304" si="806">SUM(L302:L303)</f>
        <v>0</v>
      </c>
      <c r="M304" s="95">
        <f t="shared" ref="M304" si="807">SUM(M302:M303)</f>
        <v>0</v>
      </c>
    </row>
    <row r="305" spans="1:13" s="7" customFormat="1" ht="15.75" customHeight="1" x14ac:dyDescent="0.2">
      <c r="A305" s="25"/>
      <c r="B305" s="26" t="s">
        <v>184</v>
      </c>
      <c r="C305" s="27">
        <f>SUM(D305,G305,H305:M305)</f>
        <v>0</v>
      </c>
      <c r="D305" s="27">
        <f>SUM(E305:F305)</f>
        <v>0</v>
      </c>
      <c r="E305" s="27"/>
      <c r="F305" s="27"/>
      <c r="G305" s="27">
        <v>0</v>
      </c>
      <c r="H305" s="27"/>
      <c r="I305" s="27"/>
      <c r="J305" s="27">
        <v>0</v>
      </c>
      <c r="K305" s="27"/>
      <c r="L305" s="27"/>
      <c r="M305" s="27"/>
    </row>
    <row r="306" spans="1:13" s="7" customFormat="1" ht="15.75" customHeight="1" x14ac:dyDescent="0.2">
      <c r="A306" s="25"/>
      <c r="B306" s="25"/>
      <c r="C306" s="27">
        <f>D306+G306+H306+I306+J306+K306+L306+M306</f>
        <v>0</v>
      </c>
      <c r="D306" s="27">
        <f>SUM(E306,F306)</f>
        <v>0</v>
      </c>
      <c r="E306" s="28"/>
      <c r="F306" s="29"/>
      <c r="G306" s="29"/>
      <c r="H306" s="27"/>
      <c r="I306" s="27"/>
      <c r="J306" s="27"/>
      <c r="K306" s="27"/>
      <c r="L306" s="27"/>
      <c r="M306" s="27"/>
    </row>
    <row r="307" spans="1:13" s="7" customFormat="1" ht="15.75" customHeight="1" x14ac:dyDescent="0.2">
      <c r="A307" s="94"/>
      <c r="B307" s="94"/>
      <c r="C307" s="95">
        <f>SUM(C305:C306)</f>
        <v>0</v>
      </c>
      <c r="D307" s="95">
        <f t="shared" ref="D307" si="808">SUM(D305:D306)</f>
        <v>0</v>
      </c>
      <c r="E307" s="95">
        <f t="shared" ref="E307" si="809">SUM(E305:E306)</f>
        <v>0</v>
      </c>
      <c r="F307" s="95">
        <f t="shared" ref="F307" si="810">SUM(F305:F306)</f>
        <v>0</v>
      </c>
      <c r="G307" s="95">
        <f t="shared" ref="G307" si="811">SUM(G305:G306)</f>
        <v>0</v>
      </c>
      <c r="H307" s="95">
        <f t="shared" ref="H307" si="812">SUM(H305:H306)</f>
        <v>0</v>
      </c>
      <c r="I307" s="95">
        <f t="shared" ref="I307" si="813">SUM(I305:I306)</f>
        <v>0</v>
      </c>
      <c r="J307" s="95">
        <f t="shared" ref="J307" si="814">SUM(J305:J306)</f>
        <v>0</v>
      </c>
      <c r="K307" s="95">
        <f t="shared" ref="K307" si="815">SUM(K305:K306)</f>
        <v>0</v>
      </c>
      <c r="L307" s="95">
        <f t="shared" ref="L307" si="816">SUM(L305:L306)</f>
        <v>0</v>
      </c>
      <c r="M307" s="95">
        <f t="shared" ref="M307" si="817">SUM(M305:M306)</f>
        <v>0</v>
      </c>
    </row>
    <row r="308" spans="1:13" s="7" customFormat="1" ht="15.75" customHeight="1" x14ac:dyDescent="0.2">
      <c r="A308" s="25"/>
      <c r="B308" s="26" t="s">
        <v>28</v>
      </c>
      <c r="C308" s="27">
        <f t="shared" si="766"/>
        <v>92102</v>
      </c>
      <c r="D308" s="27">
        <f>SUM(E308:F308)</f>
        <v>7445</v>
      </c>
      <c r="E308" s="27">
        <v>6000</v>
      </c>
      <c r="F308" s="27">
        <v>1445</v>
      </c>
      <c r="G308" s="27">
        <v>20707</v>
      </c>
      <c r="H308" s="27">
        <v>63950</v>
      </c>
      <c r="I308" s="27"/>
      <c r="J308" s="27"/>
      <c r="K308" s="27"/>
      <c r="L308" s="27"/>
      <c r="M308" s="27"/>
    </row>
    <row r="309" spans="1:13" s="7" customFormat="1" ht="15.75" customHeight="1" x14ac:dyDescent="0.2">
      <c r="A309" s="25"/>
      <c r="B309" s="25"/>
      <c r="C309" s="27">
        <f>D309+G309+H309+I309+J309+K309+L309+M309</f>
        <v>0</v>
      </c>
      <c r="D309" s="27">
        <f>SUM(E309,F309)</f>
        <v>0</v>
      </c>
      <c r="E309" s="28"/>
      <c r="F309" s="29"/>
      <c r="G309" s="29"/>
      <c r="H309" s="27"/>
      <c r="I309" s="27"/>
      <c r="J309" s="27"/>
      <c r="K309" s="27"/>
      <c r="L309" s="27"/>
      <c r="M309" s="27"/>
    </row>
    <row r="310" spans="1:13" s="7" customFormat="1" ht="15.75" customHeight="1" x14ac:dyDescent="0.2">
      <c r="A310" s="94"/>
      <c r="B310" s="94"/>
      <c r="C310" s="95">
        <f>SUM(C308:C309)</f>
        <v>92102</v>
      </c>
      <c r="D310" s="95">
        <f t="shared" ref="D310" si="818">SUM(D308:D309)</f>
        <v>7445</v>
      </c>
      <c r="E310" s="95">
        <f t="shared" ref="E310" si="819">SUM(E308:E309)</f>
        <v>6000</v>
      </c>
      <c r="F310" s="95">
        <f t="shared" ref="F310" si="820">SUM(F308:F309)</f>
        <v>1445</v>
      </c>
      <c r="G310" s="95">
        <f t="shared" ref="G310" si="821">SUM(G308:G309)</f>
        <v>20707</v>
      </c>
      <c r="H310" s="95">
        <f t="shared" ref="H310" si="822">SUM(H308:H309)</f>
        <v>63950</v>
      </c>
      <c r="I310" s="95">
        <f t="shared" ref="I310" si="823">SUM(I308:I309)</f>
        <v>0</v>
      </c>
      <c r="J310" s="95">
        <f t="shared" ref="J310" si="824">SUM(J308:J309)</f>
        <v>0</v>
      </c>
      <c r="K310" s="95">
        <f t="shared" ref="K310" si="825">SUM(K308:K309)</f>
        <v>0</v>
      </c>
      <c r="L310" s="95">
        <f t="shared" ref="L310" si="826">SUM(L308:L309)</f>
        <v>0</v>
      </c>
      <c r="M310" s="95">
        <f t="shared" ref="M310" si="827">SUM(M308:M309)</f>
        <v>0</v>
      </c>
    </row>
    <row r="311" spans="1:13" s="12" customFormat="1" ht="15.75" customHeight="1" x14ac:dyDescent="0.2">
      <c r="A311" s="32" t="s">
        <v>29</v>
      </c>
      <c r="B311" s="32" t="s">
        <v>30</v>
      </c>
      <c r="C311" s="34">
        <f>SUM(C314,C317,C320,C323,C326,C329,C332,C335,C338,C341,C344)</f>
        <v>351833</v>
      </c>
      <c r="D311" s="34">
        <f t="shared" ref="D311:M311" si="828">SUM(D314,D317,D320,D323,D326,D329,D332,D335,D338,D341,D344)</f>
        <v>225313</v>
      </c>
      <c r="E311" s="34">
        <f t="shared" si="828"/>
        <v>181680</v>
      </c>
      <c r="F311" s="34">
        <f t="shared" si="828"/>
        <v>43633</v>
      </c>
      <c r="G311" s="34">
        <f t="shared" si="828"/>
        <v>94508</v>
      </c>
      <c r="H311" s="34">
        <f t="shared" si="828"/>
        <v>0</v>
      </c>
      <c r="I311" s="34">
        <f t="shared" si="828"/>
        <v>0</v>
      </c>
      <c r="J311" s="34">
        <f t="shared" si="828"/>
        <v>32012</v>
      </c>
      <c r="K311" s="34">
        <f t="shared" si="828"/>
        <v>0</v>
      </c>
      <c r="L311" s="34">
        <f t="shared" si="828"/>
        <v>0</v>
      </c>
      <c r="M311" s="34">
        <f t="shared" si="828"/>
        <v>0</v>
      </c>
    </row>
    <row r="312" spans="1:13" s="7" customFormat="1" ht="15.75" customHeight="1" x14ac:dyDescent="0.2">
      <c r="A312" s="25"/>
      <c r="B312" s="25"/>
      <c r="C312" s="27">
        <f>D312+G312+H312+I312+J312+K312+L312+M312</f>
        <v>0</v>
      </c>
      <c r="D312" s="27">
        <f>SUM(E312,F312)</f>
        <v>200</v>
      </c>
      <c r="E312" s="28">
        <f>SUM(E315,E318,E321,E324,E327,E330,E333,E336,E339,E342,E345)</f>
        <v>-397</v>
      </c>
      <c r="F312" s="28">
        <f t="shared" ref="F312:M312" si="829">SUM(F315,F318,F321,F324,F327,F330,F333,F336,F339,F342,F345)</f>
        <v>597</v>
      </c>
      <c r="G312" s="28">
        <f t="shared" si="829"/>
        <v>-200</v>
      </c>
      <c r="H312" s="28">
        <f t="shared" si="829"/>
        <v>0</v>
      </c>
      <c r="I312" s="28">
        <f t="shared" si="829"/>
        <v>0</v>
      </c>
      <c r="J312" s="28">
        <f t="shared" si="829"/>
        <v>0</v>
      </c>
      <c r="K312" s="28">
        <f t="shared" si="829"/>
        <v>0</v>
      </c>
      <c r="L312" s="28">
        <f t="shared" si="829"/>
        <v>0</v>
      </c>
      <c r="M312" s="28">
        <f t="shared" si="829"/>
        <v>0</v>
      </c>
    </row>
    <row r="313" spans="1:13" s="7" customFormat="1" ht="15.75" customHeight="1" x14ac:dyDescent="0.2">
      <c r="A313" s="92"/>
      <c r="B313" s="92"/>
      <c r="C313" s="95">
        <f>SUM(C311,C312)</f>
        <v>351833</v>
      </c>
      <c r="D313" s="95">
        <f t="shared" ref="D313:M313" si="830">SUM(D311,D312)</f>
        <v>225513</v>
      </c>
      <c r="E313" s="95">
        <f t="shared" si="830"/>
        <v>181283</v>
      </c>
      <c r="F313" s="95">
        <f t="shared" si="830"/>
        <v>44230</v>
      </c>
      <c r="G313" s="95">
        <f t="shared" si="830"/>
        <v>94308</v>
      </c>
      <c r="H313" s="95">
        <f t="shared" si="830"/>
        <v>0</v>
      </c>
      <c r="I313" s="95">
        <f t="shared" si="830"/>
        <v>0</v>
      </c>
      <c r="J313" s="95">
        <f t="shared" si="830"/>
        <v>32012</v>
      </c>
      <c r="K313" s="95">
        <f t="shared" si="830"/>
        <v>0</v>
      </c>
      <c r="L313" s="95">
        <f t="shared" si="830"/>
        <v>0</v>
      </c>
      <c r="M313" s="95">
        <f t="shared" si="830"/>
        <v>0</v>
      </c>
    </row>
    <row r="314" spans="1:13" s="7" customFormat="1" ht="15.75" customHeight="1" x14ac:dyDescent="0.2">
      <c r="A314" s="25"/>
      <c r="B314" s="26" t="s">
        <v>31</v>
      </c>
      <c r="C314" s="27">
        <f>SUM(D314,G314,H314:M314)</f>
        <v>208906</v>
      </c>
      <c r="D314" s="27">
        <f t="shared" si="767"/>
        <v>140265</v>
      </c>
      <c r="E314" s="29">
        <v>112765</v>
      </c>
      <c r="F314" s="29">
        <v>27500</v>
      </c>
      <c r="G314" s="29">
        <v>50231</v>
      </c>
      <c r="H314" s="27"/>
      <c r="I314" s="27"/>
      <c r="J314" s="27">
        <v>18410</v>
      </c>
      <c r="K314" s="27"/>
      <c r="L314" s="27"/>
      <c r="M314" s="27"/>
    </row>
    <row r="315" spans="1:13" s="7" customFormat="1" ht="15.75" customHeight="1" x14ac:dyDescent="0.2">
      <c r="A315" s="25"/>
      <c r="B315" s="25"/>
      <c r="C315" s="27">
        <f>D315+G315+H315+I315+J315+K315+L315+M315</f>
        <v>0</v>
      </c>
      <c r="D315" s="27">
        <f>SUM(E315,F315)</f>
        <v>0</v>
      </c>
      <c r="E315" s="28"/>
      <c r="F315" s="29"/>
      <c r="G315" s="29"/>
      <c r="H315" s="27"/>
      <c r="I315" s="27"/>
      <c r="J315" s="27"/>
      <c r="K315" s="27"/>
      <c r="L315" s="27"/>
      <c r="M315" s="27"/>
    </row>
    <row r="316" spans="1:13" s="7" customFormat="1" ht="15.75" customHeight="1" x14ac:dyDescent="0.2">
      <c r="A316" s="94"/>
      <c r="B316" s="94"/>
      <c r="C316" s="95">
        <f>SUM(C314:C315)</f>
        <v>208906</v>
      </c>
      <c r="D316" s="95">
        <f t="shared" ref="D316" si="831">SUM(D314:D315)</f>
        <v>140265</v>
      </c>
      <c r="E316" s="95">
        <f t="shared" ref="E316" si="832">SUM(E314:E315)</f>
        <v>112765</v>
      </c>
      <c r="F316" s="95">
        <f t="shared" ref="F316" si="833">SUM(F314:F315)</f>
        <v>27500</v>
      </c>
      <c r="G316" s="95">
        <f t="shared" ref="G316" si="834">SUM(G314:G315)</f>
        <v>50231</v>
      </c>
      <c r="H316" s="95">
        <f t="shared" ref="H316" si="835">SUM(H314:H315)</f>
        <v>0</v>
      </c>
      <c r="I316" s="95">
        <f t="shared" ref="I316" si="836">SUM(I314:I315)</f>
        <v>0</v>
      </c>
      <c r="J316" s="95">
        <f t="shared" ref="J316" si="837">SUM(J314:J315)</f>
        <v>18410</v>
      </c>
      <c r="K316" s="95">
        <f t="shared" ref="K316" si="838">SUM(K314:K315)</f>
        <v>0</v>
      </c>
      <c r="L316" s="95">
        <f t="shared" ref="L316" si="839">SUM(L314:L315)</f>
        <v>0</v>
      </c>
      <c r="M316" s="95">
        <f t="shared" ref="M316" si="840">SUM(M314:M315)</f>
        <v>0</v>
      </c>
    </row>
    <row r="317" spans="1:13" s="7" customFormat="1" ht="15.75" customHeight="1" x14ac:dyDescent="0.2">
      <c r="A317" s="25"/>
      <c r="B317" s="26" t="s">
        <v>32</v>
      </c>
      <c r="C317" s="27">
        <f t="shared" ref="C317:C344" si="841">SUM(D317,G317,H317:M317)</f>
        <v>13142</v>
      </c>
      <c r="D317" s="27">
        <f>SUM(E317:F317)</f>
        <v>7779</v>
      </c>
      <c r="E317" s="29">
        <v>6346</v>
      </c>
      <c r="F317" s="29">
        <v>1433</v>
      </c>
      <c r="G317" s="29">
        <v>4483</v>
      </c>
      <c r="H317" s="27"/>
      <c r="I317" s="27"/>
      <c r="J317" s="27">
        <v>880</v>
      </c>
      <c r="K317" s="27"/>
      <c r="L317" s="27"/>
      <c r="M317" s="27"/>
    </row>
    <row r="318" spans="1:13" s="7" customFormat="1" ht="15.75" customHeight="1" x14ac:dyDescent="0.2">
      <c r="A318" s="25"/>
      <c r="B318" s="25"/>
      <c r="C318" s="27">
        <f>D318+G318+H318+I318+J318+K318+L318+M318</f>
        <v>0</v>
      </c>
      <c r="D318" s="27">
        <f>SUM(E318,F318)</f>
        <v>0</v>
      </c>
      <c r="E318" s="28">
        <v>-105</v>
      </c>
      <c r="F318" s="29">
        <v>105</v>
      </c>
      <c r="G318" s="29"/>
      <c r="H318" s="27"/>
      <c r="I318" s="27"/>
      <c r="J318" s="27"/>
      <c r="K318" s="27"/>
      <c r="L318" s="27"/>
      <c r="M318" s="27"/>
    </row>
    <row r="319" spans="1:13" s="7" customFormat="1" ht="15.75" customHeight="1" x14ac:dyDescent="0.2">
      <c r="A319" s="94"/>
      <c r="B319" s="94"/>
      <c r="C319" s="95">
        <f>SUM(C317:C318)</f>
        <v>13142</v>
      </c>
      <c r="D319" s="95">
        <f t="shared" ref="D319" si="842">SUM(D317:D318)</f>
        <v>7779</v>
      </c>
      <c r="E319" s="95">
        <f t="shared" ref="E319" si="843">SUM(E317:E318)</f>
        <v>6241</v>
      </c>
      <c r="F319" s="95">
        <f t="shared" ref="F319" si="844">SUM(F317:F318)</f>
        <v>1538</v>
      </c>
      <c r="G319" s="95">
        <f t="shared" ref="G319" si="845">SUM(G317:G318)</f>
        <v>4483</v>
      </c>
      <c r="H319" s="95">
        <f t="shared" ref="H319" si="846">SUM(H317:H318)</f>
        <v>0</v>
      </c>
      <c r="I319" s="95">
        <f t="shared" ref="I319" si="847">SUM(I317:I318)</f>
        <v>0</v>
      </c>
      <c r="J319" s="95">
        <f t="shared" ref="J319" si="848">SUM(J317:J318)</f>
        <v>880</v>
      </c>
      <c r="K319" s="95">
        <f t="shared" ref="K319" si="849">SUM(K317:K318)</f>
        <v>0</v>
      </c>
      <c r="L319" s="95">
        <f t="shared" ref="L319" si="850">SUM(L317:L318)</f>
        <v>0</v>
      </c>
      <c r="M319" s="95">
        <f t="shared" ref="M319" si="851">SUM(M317:M318)</f>
        <v>0</v>
      </c>
    </row>
    <row r="320" spans="1:13" s="7" customFormat="1" ht="15.75" customHeight="1" x14ac:dyDescent="0.2">
      <c r="A320" s="25"/>
      <c r="B320" s="26" t="s">
        <v>137</v>
      </c>
      <c r="C320" s="27">
        <f>SUM(D320,G320,H320:M320)</f>
        <v>13098</v>
      </c>
      <c r="D320" s="27">
        <f>SUM(E320:F320)</f>
        <v>7475</v>
      </c>
      <c r="E320" s="29">
        <v>6056</v>
      </c>
      <c r="F320" s="29">
        <v>1419</v>
      </c>
      <c r="G320" s="29">
        <v>3513</v>
      </c>
      <c r="H320" s="27"/>
      <c r="I320" s="27"/>
      <c r="J320" s="27">
        <v>2110</v>
      </c>
      <c r="K320" s="27"/>
      <c r="L320" s="27"/>
      <c r="M320" s="27"/>
    </row>
    <row r="321" spans="1:13" s="7" customFormat="1" ht="15.75" customHeight="1" x14ac:dyDescent="0.2">
      <c r="A321" s="25"/>
      <c r="B321" s="25"/>
      <c r="C321" s="27">
        <f>D321+G321+H321+I321+J321+K321+L321+M321</f>
        <v>0</v>
      </c>
      <c r="D321" s="27">
        <f>SUM(E321,F321)</f>
        <v>0</v>
      </c>
      <c r="E321" s="28"/>
      <c r="F321" s="29"/>
      <c r="G321" s="29"/>
      <c r="H321" s="27"/>
      <c r="I321" s="27"/>
      <c r="J321" s="27"/>
      <c r="K321" s="27"/>
      <c r="L321" s="27"/>
      <c r="M321" s="27"/>
    </row>
    <row r="322" spans="1:13" s="7" customFormat="1" ht="15.75" customHeight="1" x14ac:dyDescent="0.2">
      <c r="A322" s="94"/>
      <c r="B322" s="94"/>
      <c r="C322" s="95">
        <f>SUM(C320:C321)</f>
        <v>13098</v>
      </c>
      <c r="D322" s="95">
        <f t="shared" ref="D322" si="852">SUM(D320:D321)</f>
        <v>7475</v>
      </c>
      <c r="E322" s="95">
        <f t="shared" ref="E322" si="853">SUM(E320:E321)</f>
        <v>6056</v>
      </c>
      <c r="F322" s="95">
        <f t="shared" ref="F322" si="854">SUM(F320:F321)</f>
        <v>1419</v>
      </c>
      <c r="G322" s="95">
        <f t="shared" ref="G322" si="855">SUM(G320:G321)</f>
        <v>3513</v>
      </c>
      <c r="H322" s="95">
        <f t="shared" ref="H322" si="856">SUM(H320:H321)</f>
        <v>0</v>
      </c>
      <c r="I322" s="95">
        <f t="shared" ref="I322" si="857">SUM(I320:I321)</f>
        <v>0</v>
      </c>
      <c r="J322" s="95">
        <f t="shared" ref="J322" si="858">SUM(J320:J321)</f>
        <v>2110</v>
      </c>
      <c r="K322" s="95">
        <f t="shared" ref="K322" si="859">SUM(K320:K321)</f>
        <v>0</v>
      </c>
      <c r="L322" s="95">
        <f t="shared" ref="L322" si="860">SUM(L320:L321)</f>
        <v>0</v>
      </c>
      <c r="M322" s="95">
        <f t="shared" ref="M322" si="861">SUM(M320:M321)</f>
        <v>0</v>
      </c>
    </row>
    <row r="323" spans="1:13" s="7" customFormat="1" ht="15.75" customHeight="1" x14ac:dyDescent="0.2">
      <c r="A323" s="25"/>
      <c r="B323" s="26" t="s">
        <v>138</v>
      </c>
      <c r="C323" s="27">
        <f t="shared" si="841"/>
        <v>11974</v>
      </c>
      <c r="D323" s="27">
        <f>SUM(E323:F323)</f>
        <v>7464</v>
      </c>
      <c r="E323" s="29">
        <v>6046</v>
      </c>
      <c r="F323" s="29">
        <v>1418</v>
      </c>
      <c r="G323" s="29">
        <v>3850</v>
      </c>
      <c r="H323" s="27"/>
      <c r="I323" s="27"/>
      <c r="J323" s="27">
        <v>660</v>
      </c>
      <c r="K323" s="27"/>
      <c r="L323" s="27"/>
      <c r="M323" s="27"/>
    </row>
    <row r="324" spans="1:13" s="7" customFormat="1" ht="15.75" customHeight="1" x14ac:dyDescent="0.2">
      <c r="A324" s="25"/>
      <c r="B324" s="25"/>
      <c r="C324" s="27">
        <f>D324+G324+H324+I324+J324+K324+L324+M324</f>
        <v>0</v>
      </c>
      <c r="D324" s="27">
        <f>SUM(E324,F324)</f>
        <v>0</v>
      </c>
      <c r="E324" s="28">
        <v>-85</v>
      </c>
      <c r="F324" s="29">
        <v>85</v>
      </c>
      <c r="G324" s="29"/>
      <c r="H324" s="27"/>
      <c r="I324" s="27"/>
      <c r="J324" s="27"/>
      <c r="K324" s="27"/>
      <c r="L324" s="27"/>
      <c r="M324" s="27"/>
    </row>
    <row r="325" spans="1:13" s="7" customFormat="1" ht="15.75" customHeight="1" x14ac:dyDescent="0.2">
      <c r="A325" s="94"/>
      <c r="B325" s="94"/>
      <c r="C325" s="95">
        <f>SUM(C323:C324)</f>
        <v>11974</v>
      </c>
      <c r="D325" s="95">
        <f t="shared" ref="D325" si="862">SUM(D323:D324)</f>
        <v>7464</v>
      </c>
      <c r="E325" s="95">
        <f t="shared" ref="E325" si="863">SUM(E323:E324)</f>
        <v>5961</v>
      </c>
      <c r="F325" s="95">
        <f t="shared" ref="F325" si="864">SUM(F323:F324)</f>
        <v>1503</v>
      </c>
      <c r="G325" s="95">
        <f t="shared" ref="G325" si="865">SUM(G323:G324)</f>
        <v>3850</v>
      </c>
      <c r="H325" s="95">
        <f t="shared" ref="H325" si="866">SUM(H323:H324)</f>
        <v>0</v>
      </c>
      <c r="I325" s="95">
        <f t="shared" ref="I325" si="867">SUM(I323:I324)</f>
        <v>0</v>
      </c>
      <c r="J325" s="95">
        <f t="shared" ref="J325" si="868">SUM(J323:J324)</f>
        <v>660</v>
      </c>
      <c r="K325" s="95">
        <f t="shared" ref="K325" si="869">SUM(K323:K324)</f>
        <v>0</v>
      </c>
      <c r="L325" s="95">
        <f t="shared" ref="L325" si="870">SUM(L323:L324)</f>
        <v>0</v>
      </c>
      <c r="M325" s="95">
        <f t="shared" ref="M325" si="871">SUM(M323:M324)</f>
        <v>0</v>
      </c>
    </row>
    <row r="326" spans="1:13" s="7" customFormat="1" ht="15.75" customHeight="1" x14ac:dyDescent="0.2">
      <c r="A326" s="25"/>
      <c r="B326" s="26" t="s">
        <v>33</v>
      </c>
      <c r="C326" s="27">
        <f t="shared" si="841"/>
        <v>18246</v>
      </c>
      <c r="D326" s="27">
        <f>SUM(E326:F326)</f>
        <v>10713</v>
      </c>
      <c r="E326" s="29">
        <v>8541</v>
      </c>
      <c r="F326" s="29">
        <v>2172</v>
      </c>
      <c r="G326" s="29">
        <v>6653</v>
      </c>
      <c r="H326" s="27"/>
      <c r="I326" s="27"/>
      <c r="J326" s="27">
        <v>880</v>
      </c>
      <c r="K326" s="27"/>
      <c r="L326" s="27"/>
      <c r="M326" s="27"/>
    </row>
    <row r="327" spans="1:13" s="7" customFormat="1" ht="15.75" customHeight="1" x14ac:dyDescent="0.2">
      <c r="A327" s="25"/>
      <c r="B327" s="25"/>
      <c r="C327" s="27">
        <f>D327+G327+H327+I327+J327+K327+L327+M327</f>
        <v>0</v>
      </c>
      <c r="D327" s="27">
        <f>SUM(E327,F327)</f>
        <v>0</v>
      </c>
      <c r="E327" s="28"/>
      <c r="F327" s="29"/>
      <c r="G327" s="29"/>
      <c r="H327" s="27"/>
      <c r="I327" s="27"/>
      <c r="J327" s="27"/>
      <c r="K327" s="27"/>
      <c r="L327" s="27"/>
      <c r="M327" s="27"/>
    </row>
    <row r="328" spans="1:13" s="7" customFormat="1" ht="15.75" customHeight="1" x14ac:dyDescent="0.2">
      <c r="A328" s="94"/>
      <c r="B328" s="94"/>
      <c r="C328" s="95">
        <f>SUM(C326:C327)</f>
        <v>18246</v>
      </c>
      <c r="D328" s="95">
        <f t="shared" ref="D328" si="872">SUM(D326:D327)</f>
        <v>10713</v>
      </c>
      <c r="E328" s="95">
        <f t="shared" ref="E328" si="873">SUM(E326:E327)</f>
        <v>8541</v>
      </c>
      <c r="F328" s="95">
        <f t="shared" ref="F328" si="874">SUM(F326:F327)</f>
        <v>2172</v>
      </c>
      <c r="G328" s="95">
        <f t="shared" ref="G328" si="875">SUM(G326:G327)</f>
        <v>6653</v>
      </c>
      <c r="H328" s="95">
        <f t="shared" ref="H328" si="876">SUM(H326:H327)</f>
        <v>0</v>
      </c>
      <c r="I328" s="95">
        <f t="shared" ref="I328" si="877">SUM(I326:I327)</f>
        <v>0</v>
      </c>
      <c r="J328" s="95">
        <f t="shared" ref="J328" si="878">SUM(J326:J327)</f>
        <v>880</v>
      </c>
      <c r="K328" s="95">
        <f t="shared" ref="K328" si="879">SUM(K326:K327)</f>
        <v>0</v>
      </c>
      <c r="L328" s="95">
        <f t="shared" ref="L328" si="880">SUM(L326:L327)</f>
        <v>0</v>
      </c>
      <c r="M328" s="95">
        <f t="shared" ref="M328" si="881">SUM(M326:M327)</f>
        <v>0</v>
      </c>
    </row>
    <row r="329" spans="1:13" s="7" customFormat="1" ht="15.75" customHeight="1" x14ac:dyDescent="0.2">
      <c r="A329" s="25"/>
      <c r="B329" s="26" t="s">
        <v>34</v>
      </c>
      <c r="C329" s="27">
        <f t="shared" si="841"/>
        <v>16506</v>
      </c>
      <c r="D329" s="27">
        <f t="shared" si="767"/>
        <v>10083</v>
      </c>
      <c r="E329" s="29">
        <v>8187</v>
      </c>
      <c r="F329" s="29">
        <v>1896</v>
      </c>
      <c r="G329" s="29">
        <v>4343</v>
      </c>
      <c r="H329" s="27"/>
      <c r="I329" s="27"/>
      <c r="J329" s="27">
        <v>2080</v>
      </c>
      <c r="K329" s="27"/>
      <c r="L329" s="27"/>
      <c r="M329" s="27"/>
    </row>
    <row r="330" spans="1:13" s="7" customFormat="1" ht="15.75" customHeight="1" x14ac:dyDescent="0.2">
      <c r="A330" s="25"/>
      <c r="B330" s="25"/>
      <c r="C330" s="27">
        <f>D330+G330+H330+I330+J330+K330+L330+M330</f>
        <v>0</v>
      </c>
      <c r="D330" s="27">
        <f>SUM(E330,F330)</f>
        <v>0</v>
      </c>
      <c r="E330" s="28">
        <v>-276</v>
      </c>
      <c r="F330" s="29">
        <v>276</v>
      </c>
      <c r="G330" s="29"/>
      <c r="H330" s="27"/>
      <c r="I330" s="27"/>
      <c r="J330" s="27"/>
      <c r="K330" s="27"/>
      <c r="L330" s="27"/>
      <c r="M330" s="27"/>
    </row>
    <row r="331" spans="1:13" s="7" customFormat="1" ht="15.75" customHeight="1" x14ac:dyDescent="0.2">
      <c r="A331" s="94"/>
      <c r="B331" s="94"/>
      <c r="C331" s="95">
        <f>SUM(C329:C330)</f>
        <v>16506</v>
      </c>
      <c r="D331" s="95">
        <f t="shared" ref="D331" si="882">SUM(D329:D330)</f>
        <v>10083</v>
      </c>
      <c r="E331" s="95">
        <f t="shared" ref="E331" si="883">SUM(E329:E330)</f>
        <v>7911</v>
      </c>
      <c r="F331" s="95">
        <f t="shared" ref="F331" si="884">SUM(F329:F330)</f>
        <v>2172</v>
      </c>
      <c r="G331" s="95">
        <f t="shared" ref="G331" si="885">SUM(G329:G330)</f>
        <v>4343</v>
      </c>
      <c r="H331" s="95">
        <f t="shared" ref="H331" si="886">SUM(H329:H330)</f>
        <v>0</v>
      </c>
      <c r="I331" s="95">
        <f t="shared" ref="I331" si="887">SUM(I329:I330)</f>
        <v>0</v>
      </c>
      <c r="J331" s="95">
        <f t="shared" ref="J331" si="888">SUM(J329:J330)</f>
        <v>2080</v>
      </c>
      <c r="K331" s="95">
        <f t="shared" ref="K331" si="889">SUM(K329:K330)</f>
        <v>0</v>
      </c>
      <c r="L331" s="95">
        <f t="shared" ref="L331" si="890">SUM(L329:L330)</f>
        <v>0</v>
      </c>
      <c r="M331" s="95">
        <f t="shared" ref="M331" si="891">SUM(M329:M330)</f>
        <v>0</v>
      </c>
    </row>
    <row r="332" spans="1:13" s="7" customFormat="1" ht="15.75" customHeight="1" x14ac:dyDescent="0.2">
      <c r="A332" s="25"/>
      <c r="B332" s="26" t="s">
        <v>35</v>
      </c>
      <c r="C332" s="27">
        <f t="shared" si="841"/>
        <v>12546</v>
      </c>
      <c r="D332" s="27">
        <f>SUM(E332:F332)</f>
        <v>7378</v>
      </c>
      <c r="E332" s="29">
        <v>5964</v>
      </c>
      <c r="F332" s="29">
        <v>1414</v>
      </c>
      <c r="G332" s="29">
        <v>2976</v>
      </c>
      <c r="H332" s="27"/>
      <c r="I332" s="27"/>
      <c r="J332" s="27">
        <v>2192</v>
      </c>
      <c r="K332" s="27"/>
      <c r="L332" s="27"/>
      <c r="M332" s="27"/>
    </row>
    <row r="333" spans="1:13" s="7" customFormat="1" ht="15.75" customHeight="1" x14ac:dyDescent="0.2">
      <c r="A333" s="25"/>
      <c r="B333" s="25"/>
      <c r="C333" s="27">
        <f>D333+G333+H333+I333+J333+K333+L333+M333</f>
        <v>0</v>
      </c>
      <c r="D333" s="27">
        <f>SUM(E333,F333)</f>
        <v>200</v>
      </c>
      <c r="E333" s="28">
        <v>174</v>
      </c>
      <c r="F333" s="29">
        <v>26</v>
      </c>
      <c r="G333" s="29">
        <v>-200</v>
      </c>
      <c r="H333" s="27"/>
      <c r="I333" s="27"/>
      <c r="J333" s="27"/>
      <c r="K333" s="27"/>
      <c r="L333" s="27"/>
      <c r="M333" s="27"/>
    </row>
    <row r="334" spans="1:13" s="7" customFormat="1" ht="15.75" customHeight="1" x14ac:dyDescent="0.2">
      <c r="A334" s="94"/>
      <c r="B334" s="94"/>
      <c r="C334" s="95">
        <f>SUM(C332:C333)</f>
        <v>12546</v>
      </c>
      <c r="D334" s="95">
        <f t="shared" ref="D334" si="892">SUM(D332:D333)</f>
        <v>7578</v>
      </c>
      <c r="E334" s="95">
        <f t="shared" ref="E334" si="893">SUM(E332:E333)</f>
        <v>6138</v>
      </c>
      <c r="F334" s="95">
        <f t="shared" ref="F334" si="894">SUM(F332:F333)</f>
        <v>1440</v>
      </c>
      <c r="G334" s="95">
        <f t="shared" ref="G334" si="895">SUM(G332:G333)</f>
        <v>2776</v>
      </c>
      <c r="H334" s="95">
        <f t="shared" ref="H334" si="896">SUM(H332:H333)</f>
        <v>0</v>
      </c>
      <c r="I334" s="95">
        <f t="shared" ref="I334" si="897">SUM(I332:I333)</f>
        <v>0</v>
      </c>
      <c r="J334" s="95">
        <f t="shared" ref="J334" si="898">SUM(J332:J333)</f>
        <v>2192</v>
      </c>
      <c r="K334" s="95">
        <f t="shared" ref="K334" si="899">SUM(K332:K333)</f>
        <v>0</v>
      </c>
      <c r="L334" s="95">
        <f t="shared" ref="L334" si="900">SUM(L332:L333)</f>
        <v>0</v>
      </c>
      <c r="M334" s="95">
        <f t="shared" ref="M334" si="901">SUM(M332:M333)</f>
        <v>0</v>
      </c>
    </row>
    <row r="335" spans="1:13" s="7" customFormat="1" ht="15.75" customHeight="1" x14ac:dyDescent="0.2">
      <c r="A335" s="25"/>
      <c r="B335" s="26" t="s">
        <v>139</v>
      </c>
      <c r="C335" s="27">
        <f>SUM(D335,G335,H335:M335)</f>
        <v>18917</v>
      </c>
      <c r="D335" s="27">
        <f>SUM(E335:F335)</f>
        <v>10031</v>
      </c>
      <c r="E335" s="29">
        <v>7987</v>
      </c>
      <c r="F335" s="29">
        <v>2044</v>
      </c>
      <c r="G335" s="29">
        <v>8006</v>
      </c>
      <c r="H335" s="27"/>
      <c r="I335" s="27"/>
      <c r="J335" s="27">
        <v>880</v>
      </c>
      <c r="K335" s="27"/>
      <c r="L335" s="27"/>
      <c r="M335" s="27"/>
    </row>
    <row r="336" spans="1:13" s="7" customFormat="1" ht="15.75" customHeight="1" x14ac:dyDescent="0.2">
      <c r="A336" s="25"/>
      <c r="B336" s="25"/>
      <c r="C336" s="27">
        <f>D336+G336+H336+I336+J336+K336+L336+M336</f>
        <v>0</v>
      </c>
      <c r="D336" s="27">
        <f>SUM(E336,F336)</f>
        <v>0</v>
      </c>
      <c r="E336" s="28"/>
      <c r="F336" s="29"/>
      <c r="G336" s="29"/>
      <c r="H336" s="27"/>
      <c r="I336" s="27"/>
      <c r="J336" s="27"/>
      <c r="K336" s="27"/>
      <c r="L336" s="27"/>
      <c r="M336" s="27"/>
    </row>
    <row r="337" spans="1:13" s="7" customFormat="1" ht="15.75" customHeight="1" x14ac:dyDescent="0.2">
      <c r="A337" s="94"/>
      <c r="B337" s="94"/>
      <c r="C337" s="95">
        <f>SUM(C335:C336)</f>
        <v>18917</v>
      </c>
      <c r="D337" s="95">
        <f t="shared" ref="D337" si="902">SUM(D335:D336)</f>
        <v>10031</v>
      </c>
      <c r="E337" s="95">
        <f t="shared" ref="E337" si="903">SUM(E335:E336)</f>
        <v>7987</v>
      </c>
      <c r="F337" s="95">
        <f t="shared" ref="F337" si="904">SUM(F335:F336)</f>
        <v>2044</v>
      </c>
      <c r="G337" s="95">
        <f t="shared" ref="G337" si="905">SUM(G335:G336)</f>
        <v>8006</v>
      </c>
      <c r="H337" s="95">
        <f t="shared" ref="H337" si="906">SUM(H335:H336)</f>
        <v>0</v>
      </c>
      <c r="I337" s="95">
        <f t="shared" ref="I337" si="907">SUM(I335:I336)</f>
        <v>0</v>
      </c>
      <c r="J337" s="95">
        <f t="shared" ref="J337" si="908">SUM(J335:J336)</f>
        <v>880</v>
      </c>
      <c r="K337" s="95">
        <f t="shared" ref="K337" si="909">SUM(K335:K336)</f>
        <v>0</v>
      </c>
      <c r="L337" s="95">
        <f t="shared" ref="L337" si="910">SUM(L335:L336)</f>
        <v>0</v>
      </c>
      <c r="M337" s="95">
        <f t="shared" ref="M337" si="911">SUM(M335:M336)</f>
        <v>0</v>
      </c>
    </row>
    <row r="338" spans="1:13" s="7" customFormat="1" ht="15.75" customHeight="1" x14ac:dyDescent="0.2">
      <c r="A338" s="25"/>
      <c r="B338" s="26" t="s">
        <v>36</v>
      </c>
      <c r="C338" s="27">
        <f t="shared" si="841"/>
        <v>12988</v>
      </c>
      <c r="D338" s="27">
        <f>SUM(E338:F338)</f>
        <v>8252</v>
      </c>
      <c r="E338" s="29">
        <v>6796</v>
      </c>
      <c r="F338" s="29">
        <v>1456</v>
      </c>
      <c r="G338" s="29">
        <v>3856</v>
      </c>
      <c r="H338" s="27"/>
      <c r="I338" s="27"/>
      <c r="J338" s="27">
        <v>880</v>
      </c>
      <c r="K338" s="27"/>
      <c r="L338" s="27"/>
      <c r="M338" s="27"/>
    </row>
    <row r="339" spans="1:13" s="7" customFormat="1" ht="15.75" customHeight="1" x14ac:dyDescent="0.2">
      <c r="A339" s="25"/>
      <c r="B339" s="25"/>
      <c r="C339" s="27">
        <f>D339+G339+H339+I339+J339+K339+L339+M339</f>
        <v>0</v>
      </c>
      <c r="D339" s="27">
        <f>SUM(E339,F339)</f>
        <v>0</v>
      </c>
      <c r="E339" s="28"/>
      <c r="F339" s="29"/>
      <c r="G339" s="29"/>
      <c r="H339" s="27"/>
      <c r="I339" s="27"/>
      <c r="J339" s="27"/>
      <c r="K339" s="27"/>
      <c r="L339" s="27"/>
      <c r="M339" s="27"/>
    </row>
    <row r="340" spans="1:13" s="7" customFormat="1" ht="15.75" customHeight="1" x14ac:dyDescent="0.2">
      <c r="A340" s="94"/>
      <c r="B340" s="94"/>
      <c r="C340" s="95">
        <f>SUM(C338:C339)</f>
        <v>12988</v>
      </c>
      <c r="D340" s="95">
        <f t="shared" ref="D340" si="912">SUM(D338:D339)</f>
        <v>8252</v>
      </c>
      <c r="E340" s="95">
        <f t="shared" ref="E340" si="913">SUM(E338:E339)</f>
        <v>6796</v>
      </c>
      <c r="F340" s="95">
        <f t="shared" ref="F340" si="914">SUM(F338:F339)</f>
        <v>1456</v>
      </c>
      <c r="G340" s="95">
        <f t="shared" ref="G340" si="915">SUM(G338:G339)</f>
        <v>3856</v>
      </c>
      <c r="H340" s="95">
        <f t="shared" ref="H340" si="916">SUM(H338:H339)</f>
        <v>0</v>
      </c>
      <c r="I340" s="95">
        <f t="shared" ref="I340" si="917">SUM(I338:I339)</f>
        <v>0</v>
      </c>
      <c r="J340" s="95">
        <f t="shared" ref="J340" si="918">SUM(J338:J339)</f>
        <v>880</v>
      </c>
      <c r="K340" s="95">
        <f t="shared" ref="K340" si="919">SUM(K338:K339)</f>
        <v>0</v>
      </c>
      <c r="L340" s="95">
        <f t="shared" ref="L340" si="920">SUM(L338:L339)</f>
        <v>0</v>
      </c>
      <c r="M340" s="95">
        <f t="shared" ref="M340" si="921">SUM(M338:M339)</f>
        <v>0</v>
      </c>
    </row>
    <row r="341" spans="1:13" s="7" customFormat="1" ht="15.75" customHeight="1" x14ac:dyDescent="0.2">
      <c r="A341" s="25"/>
      <c r="B341" s="26" t="s">
        <v>37</v>
      </c>
      <c r="C341" s="27">
        <f t="shared" si="841"/>
        <v>13727</v>
      </c>
      <c r="D341" s="27">
        <f t="shared" si="767"/>
        <v>8199</v>
      </c>
      <c r="E341" s="29">
        <v>6746</v>
      </c>
      <c r="F341" s="29">
        <v>1453</v>
      </c>
      <c r="G341" s="29">
        <v>3148</v>
      </c>
      <c r="H341" s="27"/>
      <c r="I341" s="27"/>
      <c r="J341" s="27">
        <v>2380</v>
      </c>
      <c r="K341" s="27"/>
      <c r="L341" s="27"/>
      <c r="M341" s="27"/>
    </row>
    <row r="342" spans="1:13" s="7" customFormat="1" ht="15.75" customHeight="1" x14ac:dyDescent="0.2">
      <c r="A342" s="25"/>
      <c r="B342" s="25"/>
      <c r="C342" s="27">
        <f>D342+G342+H342+I342+J342+K342+L342+M342</f>
        <v>0</v>
      </c>
      <c r="D342" s="27">
        <f>SUM(E342,F342)</f>
        <v>0</v>
      </c>
      <c r="E342" s="28">
        <v>-105</v>
      </c>
      <c r="F342" s="29">
        <v>105</v>
      </c>
      <c r="G342" s="29"/>
      <c r="H342" s="27"/>
      <c r="I342" s="27"/>
      <c r="J342" s="27"/>
      <c r="K342" s="27"/>
      <c r="L342" s="27"/>
      <c r="M342" s="27"/>
    </row>
    <row r="343" spans="1:13" s="7" customFormat="1" ht="15.75" customHeight="1" x14ac:dyDescent="0.2">
      <c r="A343" s="94"/>
      <c r="B343" s="94"/>
      <c r="C343" s="95">
        <f>SUM(C341:C342)</f>
        <v>13727</v>
      </c>
      <c r="D343" s="95">
        <f t="shared" ref="D343" si="922">SUM(D341:D342)</f>
        <v>8199</v>
      </c>
      <c r="E343" s="95">
        <f t="shared" ref="E343" si="923">SUM(E341:E342)</f>
        <v>6641</v>
      </c>
      <c r="F343" s="95">
        <f t="shared" ref="F343" si="924">SUM(F341:F342)</f>
        <v>1558</v>
      </c>
      <c r="G343" s="95">
        <f t="shared" ref="G343" si="925">SUM(G341:G342)</f>
        <v>3148</v>
      </c>
      <c r="H343" s="95">
        <f t="shared" ref="H343" si="926">SUM(H341:H342)</f>
        <v>0</v>
      </c>
      <c r="I343" s="95">
        <f t="shared" ref="I343" si="927">SUM(I341:I342)</f>
        <v>0</v>
      </c>
      <c r="J343" s="95">
        <f t="shared" ref="J343" si="928">SUM(J341:J342)</f>
        <v>2380</v>
      </c>
      <c r="K343" s="95">
        <f t="shared" ref="K343" si="929">SUM(K341:K342)</f>
        <v>0</v>
      </c>
      <c r="L343" s="95">
        <f t="shared" ref="L343" si="930">SUM(L341:L342)</f>
        <v>0</v>
      </c>
      <c r="M343" s="95">
        <f t="shared" ref="M343" si="931">SUM(M341:M342)</f>
        <v>0</v>
      </c>
    </row>
    <row r="344" spans="1:13" s="7" customFormat="1" ht="15.75" customHeight="1" x14ac:dyDescent="0.2">
      <c r="A344" s="25"/>
      <c r="B344" s="26" t="s">
        <v>38</v>
      </c>
      <c r="C344" s="27">
        <f t="shared" si="841"/>
        <v>11783</v>
      </c>
      <c r="D344" s="27">
        <f t="shared" si="767"/>
        <v>7674</v>
      </c>
      <c r="E344" s="29">
        <v>6246</v>
      </c>
      <c r="F344" s="29">
        <v>1428</v>
      </c>
      <c r="G344" s="29">
        <v>3449</v>
      </c>
      <c r="H344" s="27"/>
      <c r="I344" s="27"/>
      <c r="J344" s="27">
        <v>660</v>
      </c>
      <c r="K344" s="27"/>
      <c r="L344" s="27"/>
      <c r="M344" s="27"/>
    </row>
    <row r="345" spans="1:13" s="7" customFormat="1" ht="15.75" customHeight="1" x14ac:dyDescent="0.2">
      <c r="A345" s="25"/>
      <c r="B345" s="25"/>
      <c r="C345" s="27">
        <f>D345+G345+H345+I345+J345+K345+L345+M345</f>
        <v>0</v>
      </c>
      <c r="D345" s="27">
        <f>SUM(E345,F345)</f>
        <v>0</v>
      </c>
      <c r="E345" s="28"/>
      <c r="F345" s="29"/>
      <c r="G345" s="29"/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94"/>
      <c r="B346" s="94"/>
      <c r="C346" s="95">
        <f>SUM(C344:C345)</f>
        <v>11783</v>
      </c>
      <c r="D346" s="95">
        <f t="shared" ref="D346" si="932">SUM(D344:D345)</f>
        <v>7674</v>
      </c>
      <c r="E346" s="95">
        <f t="shared" ref="E346" si="933">SUM(E344:E345)</f>
        <v>6246</v>
      </c>
      <c r="F346" s="95">
        <f t="shared" ref="F346" si="934">SUM(F344:F345)</f>
        <v>1428</v>
      </c>
      <c r="G346" s="95">
        <f t="shared" ref="G346" si="935">SUM(G344:G345)</f>
        <v>3449</v>
      </c>
      <c r="H346" s="95">
        <f t="shared" ref="H346" si="936">SUM(H344:H345)</f>
        <v>0</v>
      </c>
      <c r="I346" s="95">
        <f t="shared" ref="I346" si="937">SUM(I344:I345)</f>
        <v>0</v>
      </c>
      <c r="J346" s="95">
        <f t="shared" ref="J346" si="938">SUM(J344:J345)</f>
        <v>660</v>
      </c>
      <c r="K346" s="95">
        <f t="shared" ref="K346" si="939">SUM(K344:K345)</f>
        <v>0</v>
      </c>
      <c r="L346" s="95">
        <f t="shared" ref="L346" si="940">SUM(L344:L345)</f>
        <v>0</v>
      </c>
      <c r="M346" s="95">
        <f t="shared" ref="M346" si="941">SUM(M344:M345)</f>
        <v>0</v>
      </c>
    </row>
    <row r="347" spans="1:13" s="12" customFormat="1" ht="15.75" customHeight="1" x14ac:dyDescent="0.2">
      <c r="A347" s="32" t="s">
        <v>39</v>
      </c>
      <c r="B347" s="32" t="s">
        <v>40</v>
      </c>
      <c r="C347" s="53">
        <f>SUM(C350,C353,C356,C359,C362,C365,C368,C371)</f>
        <v>938680</v>
      </c>
      <c r="D347" s="53">
        <f t="shared" ref="D347:M347" si="942">SUM(D350,D353,D356,D359,D362,D365,D368,D371)</f>
        <v>285935</v>
      </c>
      <c r="E347" s="53">
        <f t="shared" si="942"/>
        <v>230179</v>
      </c>
      <c r="F347" s="53">
        <f t="shared" si="942"/>
        <v>55756</v>
      </c>
      <c r="G347" s="53">
        <f t="shared" si="942"/>
        <v>635255</v>
      </c>
      <c r="H347" s="53">
        <f t="shared" si="942"/>
        <v>0</v>
      </c>
      <c r="I347" s="53">
        <f t="shared" si="942"/>
        <v>0</v>
      </c>
      <c r="J347" s="53">
        <f t="shared" si="942"/>
        <v>17490</v>
      </c>
      <c r="K347" s="53">
        <f t="shared" si="942"/>
        <v>0</v>
      </c>
      <c r="L347" s="53">
        <f t="shared" si="942"/>
        <v>0</v>
      </c>
      <c r="M347" s="53">
        <f t="shared" si="942"/>
        <v>0</v>
      </c>
    </row>
    <row r="348" spans="1:13" s="7" customFormat="1" ht="15.75" customHeight="1" x14ac:dyDescent="0.2">
      <c r="A348" s="25"/>
      <c r="B348" s="25"/>
      <c r="C348" s="27">
        <f>D348+G348+H348+I348+J348+K348+L348+M348</f>
        <v>-52912</v>
      </c>
      <c r="D348" s="27">
        <f>SUM(E348,F348)</f>
        <v>0</v>
      </c>
      <c r="E348" s="28">
        <f>SUM(E351,E354,E357,E360,E363,E366,E369,E372)</f>
        <v>-466</v>
      </c>
      <c r="F348" s="28">
        <f t="shared" ref="F348:M348" si="943">SUM(F351,F354,F357,F360,F363,F366,F369,F372)</f>
        <v>466</v>
      </c>
      <c r="G348" s="28">
        <f t="shared" si="943"/>
        <v>-58544</v>
      </c>
      <c r="H348" s="28">
        <f t="shared" si="943"/>
        <v>0</v>
      </c>
      <c r="I348" s="28">
        <f t="shared" si="943"/>
        <v>0</v>
      </c>
      <c r="J348" s="28">
        <f t="shared" si="943"/>
        <v>5632</v>
      </c>
      <c r="K348" s="28">
        <f t="shared" si="943"/>
        <v>0</v>
      </c>
      <c r="L348" s="28">
        <f t="shared" si="943"/>
        <v>0</v>
      </c>
      <c r="M348" s="28">
        <f t="shared" si="943"/>
        <v>0</v>
      </c>
    </row>
    <row r="349" spans="1:13" s="7" customFormat="1" ht="15.75" customHeight="1" x14ac:dyDescent="0.2">
      <c r="A349" s="92"/>
      <c r="B349" s="92"/>
      <c r="C349" s="95">
        <f>SUM(C347,C348)</f>
        <v>885768</v>
      </c>
      <c r="D349" s="95">
        <f t="shared" ref="D349:M349" si="944">SUM(D347,D348)</f>
        <v>285935</v>
      </c>
      <c r="E349" s="95">
        <f t="shared" si="944"/>
        <v>229713</v>
      </c>
      <c r="F349" s="95">
        <f t="shared" si="944"/>
        <v>56222</v>
      </c>
      <c r="G349" s="95">
        <f t="shared" si="944"/>
        <v>576711</v>
      </c>
      <c r="H349" s="95">
        <f t="shared" si="944"/>
        <v>0</v>
      </c>
      <c r="I349" s="95">
        <f t="shared" si="944"/>
        <v>0</v>
      </c>
      <c r="J349" s="95">
        <f t="shared" si="944"/>
        <v>23122</v>
      </c>
      <c r="K349" s="95">
        <f t="shared" si="944"/>
        <v>0</v>
      </c>
      <c r="L349" s="95">
        <f t="shared" si="944"/>
        <v>0</v>
      </c>
      <c r="M349" s="95">
        <f t="shared" si="944"/>
        <v>0</v>
      </c>
    </row>
    <row r="350" spans="1:13" s="7" customFormat="1" ht="15.75" customHeight="1" x14ac:dyDescent="0.2">
      <c r="A350" s="25"/>
      <c r="B350" s="26" t="s">
        <v>41</v>
      </c>
      <c r="C350" s="27">
        <f>SUM(D350,G350,H350:M350)</f>
        <v>108677</v>
      </c>
      <c r="D350" s="27">
        <f t="shared" si="767"/>
        <v>37304</v>
      </c>
      <c r="E350" s="29">
        <v>30062</v>
      </c>
      <c r="F350" s="29">
        <v>7242</v>
      </c>
      <c r="G350" s="29">
        <v>63373</v>
      </c>
      <c r="H350" s="27"/>
      <c r="I350" s="27"/>
      <c r="J350" s="27">
        <v>8000</v>
      </c>
      <c r="K350" s="27"/>
      <c r="L350" s="27"/>
      <c r="M350" s="27"/>
    </row>
    <row r="351" spans="1:13" s="7" customFormat="1" ht="15.75" customHeight="1" x14ac:dyDescent="0.2">
      <c r="A351" s="25"/>
      <c r="B351" s="25"/>
      <c r="C351" s="27">
        <f>D351+G351+H351+I351+J351+K351+L351+M351</f>
        <v>0</v>
      </c>
      <c r="D351" s="27">
        <f>SUM(E351,F351)</f>
        <v>0</v>
      </c>
      <c r="E351" s="28"/>
      <c r="F351" s="29"/>
      <c r="G351" s="29"/>
      <c r="H351" s="27"/>
      <c r="I351" s="27"/>
      <c r="J351" s="27"/>
      <c r="K351" s="27"/>
      <c r="L351" s="27"/>
      <c r="M351" s="27"/>
    </row>
    <row r="352" spans="1:13" s="7" customFormat="1" ht="15.75" customHeight="1" x14ac:dyDescent="0.2">
      <c r="A352" s="94"/>
      <c r="B352" s="94"/>
      <c r="C352" s="95">
        <f>SUM(C350:C351)</f>
        <v>108677</v>
      </c>
      <c r="D352" s="95">
        <f t="shared" ref="D352" si="945">SUM(D350:D351)</f>
        <v>37304</v>
      </c>
      <c r="E352" s="95">
        <f t="shared" ref="E352" si="946">SUM(E350:E351)</f>
        <v>30062</v>
      </c>
      <c r="F352" s="95">
        <f t="shared" ref="F352" si="947">SUM(F350:F351)</f>
        <v>7242</v>
      </c>
      <c r="G352" s="95">
        <f t="shared" ref="G352" si="948">SUM(G350:G351)</f>
        <v>63373</v>
      </c>
      <c r="H352" s="95">
        <f t="shared" ref="H352" si="949">SUM(H350:H351)</f>
        <v>0</v>
      </c>
      <c r="I352" s="95">
        <f t="shared" ref="I352" si="950">SUM(I350:I351)</f>
        <v>0</v>
      </c>
      <c r="J352" s="95">
        <f t="shared" ref="J352" si="951">SUM(J350:J351)</f>
        <v>8000</v>
      </c>
      <c r="K352" s="95">
        <f t="shared" ref="K352" si="952">SUM(K350:K351)</f>
        <v>0</v>
      </c>
      <c r="L352" s="95">
        <f t="shared" ref="L352" si="953">SUM(L350:L351)</f>
        <v>0</v>
      </c>
      <c r="M352" s="95">
        <f t="shared" ref="M352" si="954">SUM(M350:M351)</f>
        <v>0</v>
      </c>
    </row>
    <row r="353" spans="1:13" s="7" customFormat="1" ht="15.75" customHeight="1" x14ac:dyDescent="0.2">
      <c r="A353" s="25"/>
      <c r="B353" s="26" t="s">
        <v>42</v>
      </c>
      <c r="C353" s="27">
        <f t="shared" ref="C353:C374" si="955">SUM(D353,G353,H353:M353)</f>
        <v>50547</v>
      </c>
      <c r="D353" s="27">
        <f t="shared" si="767"/>
        <v>22841</v>
      </c>
      <c r="E353" s="29">
        <v>18407</v>
      </c>
      <c r="F353" s="29">
        <v>4434</v>
      </c>
      <c r="G353" s="29">
        <v>24306</v>
      </c>
      <c r="H353" s="27"/>
      <c r="I353" s="27"/>
      <c r="J353" s="27">
        <v>3400</v>
      </c>
      <c r="K353" s="27"/>
      <c r="L353" s="27"/>
      <c r="M353" s="27"/>
    </row>
    <row r="354" spans="1:13" s="7" customFormat="1" ht="15.75" customHeight="1" x14ac:dyDescent="0.2">
      <c r="A354" s="25"/>
      <c r="B354" s="25"/>
      <c r="C354" s="27">
        <f>D354+G354+H354+I354+J354+K354+L354+M354</f>
        <v>0</v>
      </c>
      <c r="D354" s="27">
        <f>SUM(E354,F354)</f>
        <v>0</v>
      </c>
      <c r="E354" s="28">
        <v>-213</v>
      </c>
      <c r="F354" s="29">
        <v>213</v>
      </c>
      <c r="G354" s="29"/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94"/>
      <c r="B355" s="94"/>
      <c r="C355" s="95">
        <f>SUM(C353:C354)</f>
        <v>50547</v>
      </c>
      <c r="D355" s="95">
        <f t="shared" ref="D355" si="956">SUM(D353:D354)</f>
        <v>22841</v>
      </c>
      <c r="E355" s="95">
        <f t="shared" ref="E355" si="957">SUM(E353:E354)</f>
        <v>18194</v>
      </c>
      <c r="F355" s="95">
        <f t="shared" ref="F355" si="958">SUM(F353:F354)</f>
        <v>4647</v>
      </c>
      <c r="G355" s="95">
        <f t="shared" ref="G355" si="959">SUM(G353:G354)</f>
        <v>24306</v>
      </c>
      <c r="H355" s="95">
        <f t="shared" ref="H355" si="960">SUM(H353:H354)</f>
        <v>0</v>
      </c>
      <c r="I355" s="95">
        <f t="shared" ref="I355" si="961">SUM(I353:I354)</f>
        <v>0</v>
      </c>
      <c r="J355" s="95">
        <f t="shared" ref="J355" si="962">SUM(J353:J354)</f>
        <v>3400</v>
      </c>
      <c r="K355" s="95">
        <f t="shared" ref="K355" si="963">SUM(K353:K354)</f>
        <v>0</v>
      </c>
      <c r="L355" s="95">
        <f t="shared" ref="L355" si="964">SUM(L353:L354)</f>
        <v>0</v>
      </c>
      <c r="M355" s="95">
        <f t="shared" ref="M355" si="965">SUM(M353:M354)</f>
        <v>0</v>
      </c>
    </row>
    <row r="356" spans="1:13" s="7" customFormat="1" ht="15.75" customHeight="1" x14ac:dyDescent="0.2">
      <c r="A356" s="25"/>
      <c r="B356" s="26" t="s">
        <v>43</v>
      </c>
      <c r="C356" s="27">
        <f t="shared" si="955"/>
        <v>270977</v>
      </c>
      <c r="D356" s="27">
        <f t="shared" si="767"/>
        <v>155825</v>
      </c>
      <c r="E356" s="29">
        <v>125333</v>
      </c>
      <c r="F356" s="29">
        <v>30492</v>
      </c>
      <c r="G356" s="29">
        <v>113219</v>
      </c>
      <c r="H356" s="27"/>
      <c r="I356" s="27"/>
      <c r="J356" s="29">
        <v>1933</v>
      </c>
      <c r="K356" s="27"/>
      <c r="L356" s="27"/>
      <c r="M356" s="27"/>
    </row>
    <row r="357" spans="1:13" s="7" customFormat="1" ht="15.75" customHeight="1" x14ac:dyDescent="0.2">
      <c r="A357" s="25"/>
      <c r="B357" s="25"/>
      <c r="C357" s="27">
        <f>D357+G357+H357+I357+J357+K357+L357+M357</f>
        <v>0</v>
      </c>
      <c r="D357" s="27">
        <f>SUM(E357,F357)</f>
        <v>0</v>
      </c>
      <c r="E357" s="28"/>
      <c r="F357" s="29"/>
      <c r="G357" s="29"/>
      <c r="H357" s="27"/>
      <c r="I357" s="27"/>
      <c r="J357" s="27"/>
      <c r="K357" s="27"/>
      <c r="L357" s="27"/>
      <c r="M357" s="27"/>
    </row>
    <row r="358" spans="1:13" s="7" customFormat="1" ht="15.75" customHeight="1" x14ac:dyDescent="0.2">
      <c r="A358" s="94"/>
      <c r="B358" s="94"/>
      <c r="C358" s="95">
        <f>SUM(C356:C357)</f>
        <v>270977</v>
      </c>
      <c r="D358" s="95">
        <f t="shared" ref="D358" si="966">SUM(D356:D357)</f>
        <v>155825</v>
      </c>
      <c r="E358" s="95">
        <f t="shared" ref="E358" si="967">SUM(E356:E357)</f>
        <v>125333</v>
      </c>
      <c r="F358" s="95">
        <f t="shared" ref="F358" si="968">SUM(F356:F357)</f>
        <v>30492</v>
      </c>
      <c r="G358" s="95">
        <f t="shared" ref="G358" si="969">SUM(G356:G357)</f>
        <v>113219</v>
      </c>
      <c r="H358" s="95">
        <f t="shared" ref="H358" si="970">SUM(H356:H357)</f>
        <v>0</v>
      </c>
      <c r="I358" s="95">
        <f t="shared" ref="I358" si="971">SUM(I356:I357)</f>
        <v>0</v>
      </c>
      <c r="J358" s="95">
        <f t="shared" ref="J358" si="972">SUM(J356:J357)</f>
        <v>1933</v>
      </c>
      <c r="K358" s="95">
        <f t="shared" ref="K358" si="973">SUM(K356:K357)</f>
        <v>0</v>
      </c>
      <c r="L358" s="95">
        <f t="shared" ref="L358" si="974">SUM(L356:L357)</f>
        <v>0</v>
      </c>
      <c r="M358" s="95">
        <f t="shared" ref="M358" si="975">SUM(M356:M357)</f>
        <v>0</v>
      </c>
    </row>
    <row r="359" spans="1:13" s="7" customFormat="1" ht="15.75" customHeight="1" x14ac:dyDescent="0.2">
      <c r="A359" s="25"/>
      <c r="B359" s="26" t="s">
        <v>44</v>
      </c>
      <c r="C359" s="27">
        <f t="shared" si="955"/>
        <v>11640</v>
      </c>
      <c r="D359" s="27">
        <f t="shared" si="767"/>
        <v>0</v>
      </c>
      <c r="E359" s="29"/>
      <c r="F359" s="29"/>
      <c r="G359" s="29">
        <v>9259</v>
      </c>
      <c r="H359" s="27"/>
      <c r="I359" s="27"/>
      <c r="J359" s="27">
        <v>2381</v>
      </c>
      <c r="K359" s="27"/>
      <c r="L359" s="27"/>
      <c r="M359" s="27"/>
    </row>
    <row r="360" spans="1:13" s="7" customFormat="1" ht="15.75" customHeight="1" x14ac:dyDescent="0.2">
      <c r="A360" s="25"/>
      <c r="B360" s="25"/>
      <c r="C360" s="27">
        <f>D360+G360+H360+I360+J360+K360+L360+M360</f>
        <v>0</v>
      </c>
      <c r="D360" s="27">
        <f>SUM(E360,F360)</f>
        <v>0</v>
      </c>
      <c r="E360" s="28"/>
      <c r="F360" s="29"/>
      <c r="G360" s="29">
        <v>-8</v>
      </c>
      <c r="H360" s="27"/>
      <c r="I360" s="27"/>
      <c r="J360" s="27">
        <v>8</v>
      </c>
      <c r="K360" s="27"/>
      <c r="L360" s="27"/>
      <c r="M360" s="27"/>
    </row>
    <row r="361" spans="1:13" s="7" customFormat="1" ht="15.75" customHeight="1" x14ac:dyDescent="0.2">
      <c r="A361" s="94"/>
      <c r="B361" s="94"/>
      <c r="C361" s="95">
        <f>SUM(C359:C360)</f>
        <v>11640</v>
      </c>
      <c r="D361" s="95">
        <f t="shared" ref="D361" si="976">SUM(D359:D360)</f>
        <v>0</v>
      </c>
      <c r="E361" s="95">
        <f t="shared" ref="E361" si="977">SUM(E359:E360)</f>
        <v>0</v>
      </c>
      <c r="F361" s="95">
        <f t="shared" ref="F361" si="978">SUM(F359:F360)</f>
        <v>0</v>
      </c>
      <c r="G361" s="95">
        <f t="shared" ref="G361" si="979">SUM(G359:G360)</f>
        <v>9251</v>
      </c>
      <c r="H361" s="95">
        <f t="shared" ref="H361" si="980">SUM(H359:H360)</f>
        <v>0</v>
      </c>
      <c r="I361" s="95">
        <f t="shared" ref="I361" si="981">SUM(I359:I360)</f>
        <v>0</v>
      </c>
      <c r="J361" s="95">
        <f t="shared" ref="J361" si="982">SUM(J359:J360)</f>
        <v>2389</v>
      </c>
      <c r="K361" s="95">
        <f t="shared" ref="K361" si="983">SUM(K359:K360)</f>
        <v>0</v>
      </c>
      <c r="L361" s="95">
        <f t="shared" ref="L361" si="984">SUM(L359:L360)</f>
        <v>0</v>
      </c>
      <c r="M361" s="95">
        <f t="shared" ref="M361" si="985">SUM(M359:M360)</f>
        <v>0</v>
      </c>
    </row>
    <row r="362" spans="1:13" s="7" customFormat="1" ht="15.75" customHeight="1" x14ac:dyDescent="0.2">
      <c r="A362" s="25"/>
      <c r="B362" s="26" t="s">
        <v>45</v>
      </c>
      <c r="C362" s="27">
        <f t="shared" si="955"/>
        <v>49752</v>
      </c>
      <c r="D362" s="27">
        <f t="shared" si="767"/>
        <v>16167</v>
      </c>
      <c r="E362" s="29">
        <v>13028</v>
      </c>
      <c r="F362" s="29">
        <v>3139</v>
      </c>
      <c r="G362" s="29">
        <v>32052</v>
      </c>
      <c r="H362" s="27"/>
      <c r="I362" s="27"/>
      <c r="J362" s="27">
        <v>1533</v>
      </c>
      <c r="K362" s="27"/>
      <c r="L362" s="27"/>
      <c r="M362" s="27"/>
    </row>
    <row r="363" spans="1:13" s="7" customFormat="1" ht="15.75" customHeight="1" x14ac:dyDescent="0.2">
      <c r="A363" s="25"/>
      <c r="B363" s="25"/>
      <c r="C363" s="27">
        <f>D363+G363+H363+I363+J363+K363+L363+M363</f>
        <v>0</v>
      </c>
      <c r="D363" s="27">
        <f>SUM(E363,F363)</f>
        <v>0</v>
      </c>
      <c r="E363" s="28"/>
      <c r="F363" s="29"/>
      <c r="G363" s="29"/>
      <c r="H363" s="27"/>
      <c r="I363" s="27"/>
      <c r="J363" s="27"/>
      <c r="K363" s="27"/>
      <c r="L363" s="27"/>
      <c r="M363" s="27"/>
    </row>
    <row r="364" spans="1:13" s="7" customFormat="1" ht="15.75" customHeight="1" x14ac:dyDescent="0.2">
      <c r="A364" s="94"/>
      <c r="B364" s="94"/>
      <c r="C364" s="95">
        <f>SUM(C362:C363)</f>
        <v>49752</v>
      </c>
      <c r="D364" s="95">
        <f t="shared" ref="D364" si="986">SUM(D362:D363)</f>
        <v>16167</v>
      </c>
      <c r="E364" s="95">
        <f t="shared" ref="E364" si="987">SUM(E362:E363)</f>
        <v>13028</v>
      </c>
      <c r="F364" s="95">
        <f t="shared" ref="F364" si="988">SUM(F362:F363)</f>
        <v>3139</v>
      </c>
      <c r="G364" s="95">
        <f t="shared" ref="G364" si="989">SUM(G362:G363)</f>
        <v>32052</v>
      </c>
      <c r="H364" s="95">
        <f t="shared" ref="H364" si="990">SUM(H362:H363)</f>
        <v>0</v>
      </c>
      <c r="I364" s="95">
        <f t="shared" ref="I364" si="991">SUM(I362:I363)</f>
        <v>0</v>
      </c>
      <c r="J364" s="95">
        <f t="shared" ref="J364" si="992">SUM(J362:J363)</f>
        <v>1533</v>
      </c>
      <c r="K364" s="95">
        <f t="shared" ref="K364" si="993">SUM(K362:K363)</f>
        <v>0</v>
      </c>
      <c r="L364" s="95">
        <f t="shared" ref="L364" si="994">SUM(L362:L363)</f>
        <v>0</v>
      </c>
      <c r="M364" s="95">
        <f t="shared" ref="M364" si="995">SUM(M362:M363)</f>
        <v>0</v>
      </c>
    </row>
    <row r="365" spans="1:13" s="7" customFormat="1" ht="15.75" customHeight="1" x14ac:dyDescent="0.2">
      <c r="A365" s="25"/>
      <c r="B365" s="26" t="s">
        <v>46</v>
      </c>
      <c r="C365" s="27">
        <f t="shared" si="955"/>
        <v>103169</v>
      </c>
      <c r="D365" s="27">
        <f t="shared" si="767"/>
        <v>35279</v>
      </c>
      <c r="E365" s="29">
        <v>28425</v>
      </c>
      <c r="F365" s="29">
        <v>6854</v>
      </c>
      <c r="G365" s="29">
        <v>67647</v>
      </c>
      <c r="H365" s="27"/>
      <c r="I365" s="27"/>
      <c r="J365" s="27">
        <v>243</v>
      </c>
      <c r="K365" s="27"/>
      <c r="L365" s="27"/>
      <c r="M365" s="27"/>
    </row>
    <row r="366" spans="1:13" s="7" customFormat="1" ht="15.75" customHeight="1" x14ac:dyDescent="0.2">
      <c r="A366" s="25"/>
      <c r="B366" s="25"/>
      <c r="C366" s="27">
        <f>D366+G366+H366+I366+J366+K366+L366+M366</f>
        <v>0</v>
      </c>
      <c r="D366" s="27">
        <f>SUM(E366,F366)</f>
        <v>0</v>
      </c>
      <c r="E366" s="28">
        <v>-253</v>
      </c>
      <c r="F366" s="29">
        <v>253</v>
      </c>
      <c r="G366" s="29">
        <v>-5624</v>
      </c>
      <c r="H366" s="27"/>
      <c r="I366" s="27"/>
      <c r="J366" s="27">
        <v>5624</v>
      </c>
      <c r="K366" s="27"/>
      <c r="L366" s="27"/>
      <c r="M366" s="27"/>
    </row>
    <row r="367" spans="1:13" s="7" customFormat="1" ht="15.75" customHeight="1" x14ac:dyDescent="0.2">
      <c r="A367" s="94"/>
      <c r="B367" s="94"/>
      <c r="C367" s="95">
        <f>SUM(C365:C366)</f>
        <v>103169</v>
      </c>
      <c r="D367" s="95">
        <f t="shared" ref="D367" si="996">SUM(D365:D366)</f>
        <v>35279</v>
      </c>
      <c r="E367" s="95">
        <f t="shared" ref="E367" si="997">SUM(E365:E366)</f>
        <v>28172</v>
      </c>
      <c r="F367" s="95">
        <f t="shared" ref="F367" si="998">SUM(F365:F366)</f>
        <v>7107</v>
      </c>
      <c r="G367" s="95">
        <f t="shared" ref="G367" si="999">SUM(G365:G366)</f>
        <v>62023</v>
      </c>
      <c r="H367" s="95">
        <f t="shared" ref="H367" si="1000">SUM(H365:H366)</f>
        <v>0</v>
      </c>
      <c r="I367" s="95">
        <f t="shared" ref="I367" si="1001">SUM(I365:I366)</f>
        <v>0</v>
      </c>
      <c r="J367" s="95">
        <f t="shared" ref="J367" si="1002">SUM(J365:J366)</f>
        <v>5867</v>
      </c>
      <c r="K367" s="95">
        <f t="shared" ref="K367" si="1003">SUM(K365:K366)</f>
        <v>0</v>
      </c>
      <c r="L367" s="95">
        <f t="shared" ref="L367" si="1004">SUM(L365:L366)</f>
        <v>0</v>
      </c>
      <c r="M367" s="95">
        <f t="shared" ref="M367" si="1005">SUM(M365:M366)</f>
        <v>0</v>
      </c>
    </row>
    <row r="368" spans="1:13" s="7" customFormat="1" ht="15.75" customHeight="1" x14ac:dyDescent="0.2">
      <c r="A368" s="25"/>
      <c r="B368" s="26" t="s">
        <v>47</v>
      </c>
      <c r="C368" s="27">
        <f t="shared" si="955"/>
        <v>242635</v>
      </c>
      <c r="D368" s="27">
        <f>SUM(E368:F368)</f>
        <v>18519</v>
      </c>
      <c r="E368" s="29">
        <v>14924</v>
      </c>
      <c r="F368" s="29">
        <v>3595</v>
      </c>
      <c r="G368" s="29">
        <v>224116</v>
      </c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25"/>
      <c r="B369" s="25"/>
      <c r="C369" s="27">
        <f>D369+G369+H369+I369+J369+K369+L369+M369</f>
        <v>-52912</v>
      </c>
      <c r="D369" s="27">
        <f>SUM(E369,F369)</f>
        <v>0</v>
      </c>
      <c r="E369" s="28"/>
      <c r="F369" s="29"/>
      <c r="G369" s="29">
        <v>-52912</v>
      </c>
      <c r="H369" s="27"/>
      <c r="I369" s="27"/>
      <c r="J369" s="27"/>
      <c r="K369" s="27"/>
      <c r="L369" s="27"/>
      <c r="M369" s="27"/>
    </row>
    <row r="370" spans="1:13" s="7" customFormat="1" ht="15.75" customHeight="1" x14ac:dyDescent="0.2">
      <c r="A370" s="94"/>
      <c r="B370" s="94"/>
      <c r="C370" s="95">
        <f>SUM(C368:C369)</f>
        <v>189723</v>
      </c>
      <c r="D370" s="95">
        <f t="shared" ref="D370" si="1006">SUM(D368:D369)</f>
        <v>18519</v>
      </c>
      <c r="E370" s="95">
        <f t="shared" ref="E370" si="1007">SUM(E368:E369)</f>
        <v>14924</v>
      </c>
      <c r="F370" s="95">
        <f t="shared" ref="F370" si="1008">SUM(F368:F369)</f>
        <v>3595</v>
      </c>
      <c r="G370" s="95">
        <f t="shared" ref="G370" si="1009">SUM(G368:G369)</f>
        <v>171204</v>
      </c>
      <c r="H370" s="95">
        <f t="shared" ref="H370" si="1010">SUM(H368:H369)</f>
        <v>0</v>
      </c>
      <c r="I370" s="95">
        <f t="shared" ref="I370" si="1011">SUM(I368:I369)</f>
        <v>0</v>
      </c>
      <c r="J370" s="95">
        <f t="shared" ref="J370" si="1012">SUM(J368:J369)</f>
        <v>0</v>
      </c>
      <c r="K370" s="95">
        <f t="shared" ref="K370" si="1013">SUM(K368:K369)</f>
        <v>0</v>
      </c>
      <c r="L370" s="95">
        <f t="shared" ref="L370" si="1014">SUM(L368:L369)</f>
        <v>0</v>
      </c>
      <c r="M370" s="95">
        <f t="shared" ref="M370" si="1015">SUM(M368:M369)</f>
        <v>0</v>
      </c>
    </row>
    <row r="371" spans="1:13" s="7" customFormat="1" ht="31.5" customHeight="1" x14ac:dyDescent="0.2">
      <c r="A371" s="25"/>
      <c r="B371" s="26" t="s">
        <v>237</v>
      </c>
      <c r="C371" s="27">
        <f t="shared" si="955"/>
        <v>101283</v>
      </c>
      <c r="D371" s="27">
        <f>SUM(E371:F371)</f>
        <v>0</v>
      </c>
      <c r="E371" s="29"/>
      <c r="F371" s="29"/>
      <c r="G371" s="29">
        <v>101283</v>
      </c>
      <c r="H371" s="27"/>
      <c r="I371" s="27"/>
      <c r="J371" s="27"/>
      <c r="K371" s="27"/>
      <c r="L371" s="27"/>
      <c r="M371" s="27"/>
    </row>
    <row r="372" spans="1:13" s="7" customFormat="1" ht="15.75" customHeight="1" x14ac:dyDescent="0.2">
      <c r="A372" s="25"/>
      <c r="B372" s="25"/>
      <c r="C372" s="27">
        <f>D372+G372+H372+I372+J372+K372+L372+M372</f>
        <v>0</v>
      </c>
      <c r="D372" s="27">
        <f>SUM(E372,F372)</f>
        <v>0</v>
      </c>
      <c r="E372" s="28"/>
      <c r="F372" s="29"/>
      <c r="G372" s="29"/>
      <c r="H372" s="27"/>
      <c r="I372" s="27"/>
      <c r="J372" s="27"/>
      <c r="K372" s="27"/>
      <c r="L372" s="27"/>
      <c r="M372" s="27"/>
    </row>
    <row r="373" spans="1:13" s="7" customFormat="1" ht="15.75" customHeight="1" x14ac:dyDescent="0.2">
      <c r="A373" s="94"/>
      <c r="B373" s="94"/>
      <c r="C373" s="95">
        <f>SUM(C371:C372)</f>
        <v>101283</v>
      </c>
      <c r="D373" s="95">
        <f t="shared" ref="D373" si="1016">SUM(D371:D372)</f>
        <v>0</v>
      </c>
      <c r="E373" s="95">
        <f t="shared" ref="E373" si="1017">SUM(E371:E372)</f>
        <v>0</v>
      </c>
      <c r="F373" s="95">
        <f t="shared" ref="F373" si="1018">SUM(F371:F372)</f>
        <v>0</v>
      </c>
      <c r="G373" s="95">
        <f t="shared" ref="G373" si="1019">SUM(G371:G372)</f>
        <v>101283</v>
      </c>
      <c r="H373" s="95">
        <f t="shared" ref="H373" si="1020">SUM(H371:H372)</f>
        <v>0</v>
      </c>
      <c r="I373" s="95">
        <f t="shared" ref="I373" si="1021">SUM(I371:I372)</f>
        <v>0</v>
      </c>
      <c r="J373" s="95">
        <f t="shared" ref="J373" si="1022">SUM(J371:J372)</f>
        <v>0</v>
      </c>
      <c r="K373" s="95">
        <f t="shared" ref="K373" si="1023">SUM(K371:K372)</f>
        <v>0</v>
      </c>
      <c r="L373" s="95">
        <f t="shared" ref="L373" si="1024">SUM(L371:L372)</f>
        <v>0</v>
      </c>
      <c r="M373" s="95">
        <f t="shared" ref="M373" si="1025">SUM(M371:M372)</f>
        <v>0</v>
      </c>
    </row>
    <row r="374" spans="1:13" s="7" customFormat="1" ht="15.75" customHeight="1" x14ac:dyDescent="0.2">
      <c r="A374" s="25"/>
      <c r="B374" s="26"/>
      <c r="C374" s="27">
        <f t="shared" si="955"/>
        <v>0</v>
      </c>
      <c r="D374" s="27">
        <f>SUM(E374:F374)</f>
        <v>0</v>
      </c>
      <c r="E374" s="29"/>
      <c r="F374" s="29"/>
      <c r="G374" s="29"/>
      <c r="H374" s="27"/>
      <c r="I374" s="27"/>
      <c r="J374" s="27"/>
      <c r="K374" s="27"/>
      <c r="L374" s="27"/>
      <c r="M374" s="27"/>
    </row>
    <row r="375" spans="1:13" s="12" customFormat="1" ht="15.75" customHeight="1" x14ac:dyDescent="0.2">
      <c r="A375" s="32" t="s">
        <v>48</v>
      </c>
      <c r="B375" s="32" t="s">
        <v>172</v>
      </c>
      <c r="C375" s="34">
        <f>SUM(C378+C381)</f>
        <v>273124</v>
      </c>
      <c r="D375" s="34">
        <f t="shared" ref="D375:M375" si="1026">SUM(D378+D381)</f>
        <v>206397</v>
      </c>
      <c r="E375" s="34">
        <f t="shared" si="1026"/>
        <v>166328</v>
      </c>
      <c r="F375" s="34">
        <f t="shared" si="1026"/>
        <v>40069</v>
      </c>
      <c r="G375" s="34">
        <f t="shared" si="1026"/>
        <v>63527</v>
      </c>
      <c r="H375" s="34">
        <f t="shared" si="1026"/>
        <v>0</v>
      </c>
      <c r="I375" s="34">
        <f t="shared" si="1026"/>
        <v>0</v>
      </c>
      <c r="J375" s="34">
        <f t="shared" si="1026"/>
        <v>3200</v>
      </c>
      <c r="K375" s="34">
        <f t="shared" si="1026"/>
        <v>0</v>
      </c>
      <c r="L375" s="34">
        <f t="shared" si="1026"/>
        <v>0</v>
      </c>
      <c r="M375" s="34">
        <f t="shared" si="1026"/>
        <v>0</v>
      </c>
    </row>
    <row r="376" spans="1:13" s="7" customFormat="1" ht="15.75" customHeight="1" x14ac:dyDescent="0.2">
      <c r="A376" s="25"/>
      <c r="B376" s="25"/>
      <c r="C376" s="27">
        <f>D376+G376+H376+I376+J376+K376+L376+M376</f>
        <v>0</v>
      </c>
      <c r="D376" s="27">
        <f>SUM(E376,F376)</f>
        <v>0</v>
      </c>
      <c r="E376" s="28">
        <f>SUM(E379,E382)</f>
        <v>0</v>
      </c>
      <c r="F376" s="28">
        <f t="shared" ref="F376:M376" si="1027">SUM(F379,F382)</f>
        <v>0</v>
      </c>
      <c r="G376" s="28">
        <f t="shared" si="1027"/>
        <v>0</v>
      </c>
      <c r="H376" s="28">
        <f t="shared" si="1027"/>
        <v>0</v>
      </c>
      <c r="I376" s="28">
        <f t="shared" si="1027"/>
        <v>0</v>
      </c>
      <c r="J376" s="28">
        <f t="shared" si="1027"/>
        <v>0</v>
      </c>
      <c r="K376" s="28">
        <f t="shared" si="1027"/>
        <v>0</v>
      </c>
      <c r="L376" s="28">
        <f t="shared" si="1027"/>
        <v>0</v>
      </c>
      <c r="M376" s="28">
        <f t="shared" si="1027"/>
        <v>0</v>
      </c>
    </row>
    <row r="377" spans="1:13" s="7" customFormat="1" ht="15.75" customHeight="1" x14ac:dyDescent="0.2">
      <c r="A377" s="92"/>
      <c r="B377" s="92"/>
      <c r="C377" s="95">
        <f>SUM(C375,C376)</f>
        <v>273124</v>
      </c>
      <c r="D377" s="95">
        <f t="shared" ref="D377:M377" si="1028">SUM(D375,D376)</f>
        <v>206397</v>
      </c>
      <c r="E377" s="95">
        <f t="shared" si="1028"/>
        <v>166328</v>
      </c>
      <c r="F377" s="95">
        <f t="shared" si="1028"/>
        <v>40069</v>
      </c>
      <c r="G377" s="95">
        <f t="shared" si="1028"/>
        <v>63527</v>
      </c>
      <c r="H377" s="95">
        <f t="shared" si="1028"/>
        <v>0</v>
      </c>
      <c r="I377" s="95">
        <f t="shared" si="1028"/>
        <v>0</v>
      </c>
      <c r="J377" s="95">
        <f t="shared" si="1028"/>
        <v>3200</v>
      </c>
      <c r="K377" s="95">
        <f t="shared" si="1028"/>
        <v>0</v>
      </c>
      <c r="L377" s="95">
        <f t="shared" si="1028"/>
        <v>0</v>
      </c>
      <c r="M377" s="95">
        <f t="shared" si="1028"/>
        <v>0</v>
      </c>
    </row>
    <row r="378" spans="1:13" s="7" customFormat="1" ht="15.75" customHeight="1" x14ac:dyDescent="0.2">
      <c r="A378" s="25"/>
      <c r="B378" s="26" t="s">
        <v>164</v>
      </c>
      <c r="C378" s="27">
        <f>SUM(D378,G378,H378:M378)</f>
        <v>273124</v>
      </c>
      <c r="D378" s="27">
        <f>SUM(E378:F378)</f>
        <v>206397</v>
      </c>
      <c r="E378" s="29">
        <v>166328</v>
      </c>
      <c r="F378" s="29">
        <v>40069</v>
      </c>
      <c r="G378" s="29">
        <v>63527</v>
      </c>
      <c r="H378" s="27"/>
      <c r="I378" s="27"/>
      <c r="J378" s="27">
        <v>3200</v>
      </c>
      <c r="K378" s="27"/>
      <c r="L378" s="27"/>
      <c r="M378" s="27"/>
    </row>
    <row r="379" spans="1:13" s="7" customFormat="1" ht="15.75" customHeight="1" x14ac:dyDescent="0.2">
      <c r="A379" s="25"/>
      <c r="B379" s="25"/>
      <c r="C379" s="27">
        <f>D379+G379+H379+I379+J379+K379+L379+M379</f>
        <v>0</v>
      </c>
      <c r="D379" s="27">
        <f>SUM(E379,F379)</f>
        <v>0</v>
      </c>
      <c r="E379" s="28"/>
      <c r="F379" s="29"/>
      <c r="G379" s="29"/>
      <c r="H379" s="27"/>
      <c r="I379" s="27"/>
      <c r="J379" s="27"/>
      <c r="K379" s="27"/>
      <c r="L379" s="27"/>
      <c r="M379" s="27"/>
    </row>
    <row r="380" spans="1:13" s="7" customFormat="1" ht="15.75" customHeight="1" x14ac:dyDescent="0.2">
      <c r="A380" s="94"/>
      <c r="B380" s="94"/>
      <c r="C380" s="95">
        <f>SUM(C378:C379)</f>
        <v>273124</v>
      </c>
      <c r="D380" s="95">
        <f t="shared" ref="D380" si="1029">SUM(D378:D379)</f>
        <v>206397</v>
      </c>
      <c r="E380" s="95">
        <f t="shared" ref="E380" si="1030">SUM(E378:E379)</f>
        <v>166328</v>
      </c>
      <c r="F380" s="95">
        <f t="shared" ref="F380" si="1031">SUM(F378:F379)</f>
        <v>40069</v>
      </c>
      <c r="G380" s="95">
        <f t="shared" ref="G380" si="1032">SUM(G378:G379)</f>
        <v>63527</v>
      </c>
      <c r="H380" s="95">
        <f t="shared" ref="H380" si="1033">SUM(H378:H379)</f>
        <v>0</v>
      </c>
      <c r="I380" s="95">
        <f t="shared" ref="I380" si="1034">SUM(I378:I379)</f>
        <v>0</v>
      </c>
      <c r="J380" s="95">
        <f t="shared" ref="J380" si="1035">SUM(J378:J379)</f>
        <v>3200</v>
      </c>
      <c r="K380" s="95">
        <f t="shared" ref="K380" si="1036">SUM(K378:K379)</f>
        <v>0</v>
      </c>
      <c r="L380" s="95">
        <f t="shared" ref="L380" si="1037">SUM(L378:L379)</f>
        <v>0</v>
      </c>
      <c r="M380" s="95">
        <f t="shared" ref="M380" si="1038">SUM(M378:M379)</f>
        <v>0</v>
      </c>
    </row>
    <row r="381" spans="1:13" s="7" customFormat="1" ht="15.75" customHeight="1" x14ac:dyDescent="0.2">
      <c r="A381" s="25"/>
      <c r="B381" s="26"/>
      <c r="C381" s="27">
        <f>SUM(D381,G381,H381:M381)</f>
        <v>0</v>
      </c>
      <c r="D381" s="27">
        <f>SUM(E381:F381)</f>
        <v>0</v>
      </c>
      <c r="E381" s="29"/>
      <c r="F381" s="29"/>
      <c r="G381" s="29"/>
      <c r="H381" s="27"/>
      <c r="I381" s="27"/>
      <c r="J381" s="27"/>
      <c r="K381" s="27"/>
      <c r="L381" s="27"/>
      <c r="M381" s="27"/>
    </row>
    <row r="382" spans="1:13" s="7" customFormat="1" ht="15.75" customHeight="1" x14ac:dyDescent="0.2">
      <c r="A382" s="25"/>
      <c r="B382" s="25"/>
      <c r="C382" s="27">
        <f>D382+G382+H382+I382+J382+K382+L382+M382</f>
        <v>0</v>
      </c>
      <c r="D382" s="27">
        <f>SUM(E382,F382)</f>
        <v>0</v>
      </c>
      <c r="E382" s="28"/>
      <c r="F382" s="29"/>
      <c r="G382" s="29"/>
      <c r="H382" s="27"/>
      <c r="I382" s="27"/>
      <c r="J382" s="27"/>
      <c r="K382" s="27"/>
      <c r="L382" s="27"/>
      <c r="M382" s="27"/>
    </row>
    <row r="383" spans="1:13" s="7" customFormat="1" ht="15.75" customHeight="1" x14ac:dyDescent="0.2">
      <c r="A383" s="94"/>
      <c r="B383" s="94"/>
      <c r="C383" s="95">
        <f>SUM(C381:C382)</f>
        <v>0</v>
      </c>
      <c r="D383" s="95">
        <f t="shared" ref="D383" si="1039">SUM(D381:D382)</f>
        <v>0</v>
      </c>
      <c r="E383" s="95">
        <f t="shared" ref="E383" si="1040">SUM(E381:E382)</f>
        <v>0</v>
      </c>
      <c r="F383" s="95">
        <f t="shared" ref="F383" si="1041">SUM(F381:F382)</f>
        <v>0</v>
      </c>
      <c r="G383" s="95">
        <f t="shared" ref="G383" si="1042">SUM(G381:G382)</f>
        <v>0</v>
      </c>
      <c r="H383" s="95">
        <f t="shared" ref="H383" si="1043">SUM(H381:H382)</f>
        <v>0</v>
      </c>
      <c r="I383" s="95">
        <f t="shared" ref="I383" si="1044">SUM(I381:I382)</f>
        <v>0</v>
      </c>
      <c r="J383" s="95">
        <f t="shared" ref="J383" si="1045">SUM(J381:J382)</f>
        <v>0</v>
      </c>
      <c r="K383" s="95">
        <f t="shared" ref="K383" si="1046">SUM(K381:K382)</f>
        <v>0</v>
      </c>
      <c r="L383" s="95">
        <f t="shared" ref="L383" si="1047">SUM(L381:L382)</f>
        <v>0</v>
      </c>
      <c r="M383" s="95">
        <f t="shared" ref="M383" si="1048">SUM(M381:M382)</f>
        <v>0</v>
      </c>
    </row>
    <row r="384" spans="1:13" s="12" customFormat="1" ht="15.75" customHeight="1" x14ac:dyDescent="0.2">
      <c r="A384" s="32" t="s">
        <v>50</v>
      </c>
      <c r="B384" s="33" t="s">
        <v>51</v>
      </c>
      <c r="C384" s="34">
        <f>SUM(D384,G384,H384:M384)</f>
        <v>144086</v>
      </c>
      <c r="D384" s="34">
        <f>SUM(E384:F384)</f>
        <v>70296</v>
      </c>
      <c r="E384" s="37">
        <v>56407</v>
      </c>
      <c r="F384" s="37">
        <v>13889</v>
      </c>
      <c r="G384" s="37">
        <v>40430</v>
      </c>
      <c r="H384" s="34"/>
      <c r="I384" s="34"/>
      <c r="J384" s="34">
        <v>33360</v>
      </c>
      <c r="K384" s="34"/>
      <c r="L384" s="34"/>
      <c r="M384" s="34"/>
    </row>
    <row r="385" spans="1:13" s="7" customFormat="1" ht="15.75" customHeight="1" x14ac:dyDescent="0.2">
      <c r="A385" s="25"/>
      <c r="B385" s="25"/>
      <c r="C385" s="27">
        <f>D385+G385+H385+I385+J385+K385+L385+M385</f>
        <v>0</v>
      </c>
      <c r="D385" s="27">
        <f>SUM(E385,F385)</f>
        <v>0</v>
      </c>
      <c r="E385" s="28"/>
      <c r="F385" s="29"/>
      <c r="G385" s="29"/>
      <c r="H385" s="27"/>
      <c r="I385" s="27"/>
      <c r="J385" s="27"/>
      <c r="K385" s="27"/>
      <c r="L385" s="27"/>
      <c r="M385" s="27"/>
    </row>
    <row r="386" spans="1:13" s="7" customFormat="1" ht="15.75" customHeight="1" x14ac:dyDescent="0.2">
      <c r="A386" s="94"/>
      <c r="B386" s="94"/>
      <c r="C386" s="95">
        <f>SUM(C384:C385)</f>
        <v>144086</v>
      </c>
      <c r="D386" s="95">
        <f t="shared" ref="D386" si="1049">SUM(D384:D385)</f>
        <v>70296</v>
      </c>
      <c r="E386" s="95">
        <f t="shared" ref="E386" si="1050">SUM(E384:E385)</f>
        <v>56407</v>
      </c>
      <c r="F386" s="95">
        <f t="shared" ref="F386" si="1051">SUM(F384:F385)</f>
        <v>13889</v>
      </c>
      <c r="G386" s="95">
        <f t="shared" ref="G386" si="1052">SUM(G384:G385)</f>
        <v>40430</v>
      </c>
      <c r="H386" s="95">
        <f t="shared" ref="H386" si="1053">SUM(H384:H385)</f>
        <v>0</v>
      </c>
      <c r="I386" s="95">
        <f t="shared" ref="I386" si="1054">SUM(I384:I385)</f>
        <v>0</v>
      </c>
      <c r="J386" s="95">
        <f t="shared" ref="J386" si="1055">SUM(J384:J385)</f>
        <v>33360</v>
      </c>
      <c r="K386" s="95">
        <f t="shared" ref="K386" si="1056">SUM(K384:K385)</f>
        <v>0</v>
      </c>
      <c r="L386" s="95">
        <f t="shared" ref="L386" si="1057">SUM(L384:L385)</f>
        <v>0</v>
      </c>
      <c r="M386" s="95">
        <f t="shared" ref="M386" si="1058">SUM(M384:M385)</f>
        <v>0</v>
      </c>
    </row>
    <row r="387" spans="1:13" s="12" customFormat="1" ht="15.75" customHeight="1" x14ac:dyDescent="0.2">
      <c r="A387" s="32"/>
      <c r="B387" s="33" t="s">
        <v>238</v>
      </c>
      <c r="C387" s="34">
        <f>SUM(D387,G387,H387:M387)</f>
        <v>14202</v>
      </c>
      <c r="D387" s="34">
        <f>SUM(E387:F387)</f>
        <v>14202</v>
      </c>
      <c r="E387" s="37">
        <v>11445</v>
      </c>
      <c r="F387" s="37">
        <v>2757</v>
      </c>
      <c r="G387" s="37"/>
      <c r="H387" s="34"/>
      <c r="I387" s="34"/>
      <c r="J387" s="34"/>
      <c r="K387" s="34"/>
      <c r="L387" s="34"/>
      <c r="M387" s="34"/>
    </row>
    <row r="388" spans="1:13" s="7" customFormat="1" ht="15.75" customHeight="1" x14ac:dyDescent="0.2">
      <c r="A388" s="25"/>
      <c r="B388" s="25"/>
      <c r="C388" s="27">
        <f>D388+G388+H388+I388+J388+K388+L388+M388</f>
        <v>0</v>
      </c>
      <c r="D388" s="27">
        <f>SUM(E388,F388)</f>
        <v>0</v>
      </c>
      <c r="E388" s="28"/>
      <c r="F388" s="29"/>
      <c r="G388" s="29"/>
      <c r="H388" s="27"/>
      <c r="I388" s="27"/>
      <c r="J388" s="27"/>
      <c r="K388" s="27"/>
      <c r="L388" s="27"/>
      <c r="M388" s="27"/>
    </row>
    <row r="389" spans="1:13" s="7" customFormat="1" ht="15.75" customHeight="1" x14ac:dyDescent="0.2">
      <c r="A389" s="94"/>
      <c r="B389" s="94"/>
      <c r="C389" s="95">
        <f>SUM(C387:C388)</f>
        <v>14202</v>
      </c>
      <c r="D389" s="95">
        <f t="shared" ref="D389" si="1059">SUM(D387:D388)</f>
        <v>14202</v>
      </c>
      <c r="E389" s="95">
        <f t="shared" ref="E389" si="1060">SUM(E387:E388)</f>
        <v>11445</v>
      </c>
      <c r="F389" s="95">
        <f t="shared" ref="F389" si="1061">SUM(F387:F388)</f>
        <v>2757</v>
      </c>
      <c r="G389" s="95">
        <f t="shared" ref="G389" si="1062">SUM(G387:G388)</f>
        <v>0</v>
      </c>
      <c r="H389" s="95">
        <f t="shared" ref="H389" si="1063">SUM(H387:H388)</f>
        <v>0</v>
      </c>
      <c r="I389" s="95">
        <f t="shared" ref="I389" si="1064">SUM(I387:I388)</f>
        <v>0</v>
      </c>
      <c r="J389" s="95">
        <f t="shared" ref="J389" si="1065">SUM(J387:J388)</f>
        <v>0</v>
      </c>
      <c r="K389" s="95">
        <f t="shared" ref="K389" si="1066">SUM(K387:K388)</f>
        <v>0</v>
      </c>
      <c r="L389" s="95">
        <f t="shared" ref="L389" si="1067">SUM(L387:L388)</f>
        <v>0</v>
      </c>
      <c r="M389" s="95">
        <f t="shared" ref="M389" si="1068">SUM(M387:M388)</f>
        <v>0</v>
      </c>
    </row>
    <row r="390" spans="1:13" s="12" customFormat="1" ht="15.75" customHeight="1" x14ac:dyDescent="0.2">
      <c r="A390" s="32" t="s">
        <v>52</v>
      </c>
      <c r="B390" s="33" t="s">
        <v>53</v>
      </c>
      <c r="C390" s="34">
        <f>SUM(D390,G390,H390:M390)</f>
        <v>154336</v>
      </c>
      <c r="D390" s="34">
        <f>SUM(E390:F390)</f>
        <v>71698</v>
      </c>
      <c r="E390" s="37">
        <v>57658</v>
      </c>
      <c r="F390" s="37">
        <v>14040</v>
      </c>
      <c r="G390" s="37">
        <v>36438</v>
      </c>
      <c r="H390" s="34">
        <v>45000</v>
      </c>
      <c r="I390" s="34"/>
      <c r="J390" s="34">
        <v>1200</v>
      </c>
      <c r="K390" s="34"/>
      <c r="L390" s="34"/>
      <c r="M390" s="34"/>
    </row>
    <row r="391" spans="1:13" s="7" customFormat="1" ht="15.75" customHeight="1" x14ac:dyDescent="0.2">
      <c r="A391" s="25"/>
      <c r="B391" s="25"/>
      <c r="C391" s="27">
        <f>D391+G391+H391+I391+J391+K391+L391+M391</f>
        <v>0</v>
      </c>
      <c r="D391" s="27">
        <f>SUM(E391,F391)</f>
        <v>0</v>
      </c>
      <c r="E391" s="28"/>
      <c r="F391" s="29"/>
      <c r="G391" s="29"/>
      <c r="H391" s="27"/>
      <c r="I391" s="27"/>
      <c r="J391" s="27"/>
      <c r="K391" s="27"/>
      <c r="L391" s="27"/>
      <c r="M391" s="27"/>
    </row>
    <row r="392" spans="1:13" s="7" customFormat="1" ht="15.75" customHeight="1" x14ac:dyDescent="0.2">
      <c r="A392" s="94"/>
      <c r="B392" s="94"/>
      <c r="C392" s="95">
        <f>SUM(C390:C391)</f>
        <v>154336</v>
      </c>
      <c r="D392" s="95">
        <f t="shared" ref="D392" si="1069">SUM(D390:D391)</f>
        <v>71698</v>
      </c>
      <c r="E392" s="95">
        <f t="shared" ref="E392" si="1070">SUM(E390:E391)</f>
        <v>57658</v>
      </c>
      <c r="F392" s="95">
        <f t="shared" ref="F392" si="1071">SUM(F390:F391)</f>
        <v>14040</v>
      </c>
      <c r="G392" s="95">
        <f t="shared" ref="G392" si="1072">SUM(G390:G391)</f>
        <v>36438</v>
      </c>
      <c r="H392" s="95">
        <f t="shared" ref="H392" si="1073">SUM(H390:H391)</f>
        <v>45000</v>
      </c>
      <c r="I392" s="95">
        <f t="shared" ref="I392" si="1074">SUM(I390:I391)</f>
        <v>0</v>
      </c>
      <c r="J392" s="95">
        <f t="shared" ref="J392" si="1075">SUM(J390:J391)</f>
        <v>1200</v>
      </c>
      <c r="K392" s="95">
        <f t="shared" ref="K392" si="1076">SUM(K390:K391)</f>
        <v>0</v>
      </c>
      <c r="L392" s="95">
        <f t="shared" ref="L392" si="1077">SUM(L390:L391)</f>
        <v>0</v>
      </c>
      <c r="M392" s="95">
        <f t="shared" ref="M392" si="1078">SUM(M390:M391)</f>
        <v>0</v>
      </c>
    </row>
    <row r="393" spans="1:13" s="12" customFormat="1" ht="15.75" customHeight="1" x14ac:dyDescent="0.2">
      <c r="A393" s="35" t="s">
        <v>130</v>
      </c>
      <c r="B393" s="35" t="s">
        <v>120</v>
      </c>
      <c r="C393" s="52">
        <f>C290+C311+C347+C375+C384+C387+C390</f>
        <v>2403637</v>
      </c>
      <c r="D393" s="52">
        <f t="shared" ref="D393:M393" si="1079">D290+D311+D347+D375+D384+D387+D390</f>
        <v>1092471</v>
      </c>
      <c r="E393" s="52">
        <f t="shared" si="1079"/>
        <v>879643</v>
      </c>
      <c r="F393" s="52">
        <f t="shared" si="1079"/>
        <v>212828</v>
      </c>
      <c r="G393" s="52">
        <f t="shared" si="1079"/>
        <v>1111254</v>
      </c>
      <c r="H393" s="52">
        <f t="shared" si="1079"/>
        <v>108950</v>
      </c>
      <c r="I393" s="52">
        <f t="shared" si="1079"/>
        <v>0</v>
      </c>
      <c r="J393" s="52">
        <f t="shared" si="1079"/>
        <v>90962</v>
      </c>
      <c r="K393" s="52">
        <f t="shared" si="1079"/>
        <v>0</v>
      </c>
      <c r="L393" s="52">
        <f t="shared" si="1079"/>
        <v>0</v>
      </c>
      <c r="M393" s="52">
        <f t="shared" si="1079"/>
        <v>0</v>
      </c>
    </row>
    <row r="394" spans="1:13" s="7" customFormat="1" ht="15.75" customHeight="1" x14ac:dyDescent="0.2">
      <c r="A394" s="25"/>
      <c r="B394" s="25"/>
      <c r="C394" s="27">
        <f>D394+G394+H394+I394+J394+K394+L394+M394</f>
        <v>-52912</v>
      </c>
      <c r="D394" s="27">
        <f>SUM(E394,F394)</f>
        <v>200</v>
      </c>
      <c r="E394" s="28">
        <f>SUM(E391,E388,E385,E376,E348,E312,E291)</f>
        <v>-3654</v>
      </c>
      <c r="F394" s="28">
        <f t="shared" ref="F394:M394" si="1080">SUM(F391,F388,F385,F376,F348,F312,F291)</f>
        <v>3854</v>
      </c>
      <c r="G394" s="28">
        <f t="shared" si="1080"/>
        <v>-62090</v>
      </c>
      <c r="H394" s="28">
        <f t="shared" si="1080"/>
        <v>0</v>
      </c>
      <c r="I394" s="28">
        <f t="shared" si="1080"/>
        <v>0</v>
      </c>
      <c r="J394" s="28">
        <f t="shared" si="1080"/>
        <v>8978</v>
      </c>
      <c r="K394" s="28">
        <f t="shared" si="1080"/>
        <v>0</v>
      </c>
      <c r="L394" s="28">
        <f t="shared" si="1080"/>
        <v>0</v>
      </c>
      <c r="M394" s="28">
        <f t="shared" si="1080"/>
        <v>0</v>
      </c>
    </row>
    <row r="395" spans="1:13" s="7" customFormat="1" ht="15.75" customHeight="1" x14ac:dyDescent="0.2">
      <c r="A395" s="92"/>
      <c r="B395" s="92"/>
      <c r="C395" s="95">
        <f>SUM(C393,C394)</f>
        <v>2350725</v>
      </c>
      <c r="D395" s="95">
        <f t="shared" ref="D395:M395" si="1081">SUM(D393,D394)</f>
        <v>1092671</v>
      </c>
      <c r="E395" s="95">
        <f t="shared" si="1081"/>
        <v>875989</v>
      </c>
      <c r="F395" s="95">
        <f t="shared" si="1081"/>
        <v>216682</v>
      </c>
      <c r="G395" s="95">
        <f t="shared" si="1081"/>
        <v>1049164</v>
      </c>
      <c r="H395" s="95">
        <f t="shared" si="1081"/>
        <v>108950</v>
      </c>
      <c r="I395" s="95">
        <f t="shared" si="1081"/>
        <v>0</v>
      </c>
      <c r="J395" s="95">
        <f t="shared" si="1081"/>
        <v>99940</v>
      </c>
      <c r="K395" s="95">
        <f t="shared" si="1081"/>
        <v>0</v>
      </c>
      <c r="L395" s="95">
        <f t="shared" si="1081"/>
        <v>0</v>
      </c>
      <c r="M395" s="95">
        <f t="shared" si="1081"/>
        <v>0</v>
      </c>
    </row>
    <row r="396" spans="1:13" s="12" customFormat="1" ht="15.75" customHeight="1" x14ac:dyDescent="0.2">
      <c r="A396" s="35">
        <v>9</v>
      </c>
      <c r="B396" s="35" t="s">
        <v>55</v>
      </c>
      <c r="C396" s="52">
        <f>SUM(C399,C402,C405,C408,C411,C414,C417,C420,C423,C426,C429,C432,C435,C438,C441,C444,C447,C450,C453,C456,C459,C462,C465,C468,C471,C474,C477,C480,C483,C486,C489,C492,C495,C498,C501,C504,C507,C510,C513,C516,C519,C522,C525,C528,C531,C534,C537,C540)</f>
        <v>14935473</v>
      </c>
      <c r="D396" s="52">
        <f t="shared" ref="D396:M396" si="1082">SUM(D399,D402,D405,D408,D411,D414,D417,D420,D423,D426,D429,D432,D435,D438,D441,D444,D447,D450,D453,D456,D459,D462,D465,D468,D471,D474,D477,D480,D483,D486,D489,D492,D495,D498,D501,D504,D507,D510,D513,D516,D519,D522,D525,D528,D531,D534,D537,D540)</f>
        <v>10406765</v>
      </c>
      <c r="E396" s="52">
        <f t="shared" si="1082"/>
        <v>8349548</v>
      </c>
      <c r="F396" s="52">
        <f t="shared" si="1082"/>
        <v>2057217</v>
      </c>
      <c r="G396" s="52">
        <f t="shared" si="1082"/>
        <v>3469804</v>
      </c>
      <c r="H396" s="52">
        <f t="shared" si="1082"/>
        <v>11100</v>
      </c>
      <c r="I396" s="52">
        <f t="shared" si="1082"/>
        <v>0</v>
      </c>
      <c r="J396" s="52">
        <f t="shared" si="1082"/>
        <v>524684</v>
      </c>
      <c r="K396" s="52">
        <f t="shared" si="1082"/>
        <v>112200</v>
      </c>
      <c r="L396" s="52">
        <f t="shared" si="1082"/>
        <v>410920</v>
      </c>
      <c r="M396" s="52">
        <f t="shared" si="1082"/>
        <v>0</v>
      </c>
    </row>
    <row r="397" spans="1:13" s="7" customFormat="1" ht="15.75" customHeight="1" x14ac:dyDescent="0.2">
      <c r="A397" s="25"/>
      <c r="B397" s="25"/>
      <c r="C397" s="27">
        <f>D397+G397+H397+I397+J397+K397+L397+M397</f>
        <v>26047</v>
      </c>
      <c r="D397" s="27">
        <f>SUM(E397,F397)</f>
        <v>1969</v>
      </c>
      <c r="E397" s="28">
        <f>SUM(E400,E403,E406,E409,E412,E415,E418,E421,E424,E427,E430,E433,E436,E439,E442,E445,E448,E451,E454,E457,E460,E463,E466,E469,E472,E475,E478,E481,E484,E487,E490,E493,E496,E499,E502,E505,E508,E511,E514,E517,E520,E523,E526,E529,E532,E535,E538,E541)</f>
        <v>-25592</v>
      </c>
      <c r="F397" s="28">
        <f t="shared" ref="F397:M397" si="1083">SUM(F400,F403,F406,F409,F412,F415,F418,F421,F424,F427,F430,F433,F436,F439,F442,F445,F448,F451,F454,F457,F460,F463,F466,F469,F472,F475,F478,F481,F484,F487,F490,F493,F496,F499,F502,F505,F508,F511,F514,F517,F520,F523,F526,F529,F532,F535,F538,F541)</f>
        <v>27561</v>
      </c>
      <c r="G397" s="28">
        <f t="shared" si="1083"/>
        <v>-77483</v>
      </c>
      <c r="H397" s="28">
        <f t="shared" si="1083"/>
        <v>0</v>
      </c>
      <c r="I397" s="28">
        <f t="shared" si="1083"/>
        <v>0</v>
      </c>
      <c r="J397" s="28">
        <f t="shared" si="1083"/>
        <v>44695</v>
      </c>
      <c r="K397" s="28">
        <f t="shared" si="1083"/>
        <v>0</v>
      </c>
      <c r="L397" s="28">
        <f t="shared" si="1083"/>
        <v>56866</v>
      </c>
      <c r="M397" s="28">
        <f t="shared" si="1083"/>
        <v>0</v>
      </c>
    </row>
    <row r="398" spans="1:13" s="7" customFormat="1" ht="15.75" customHeight="1" x14ac:dyDescent="0.2">
      <c r="A398" s="92"/>
      <c r="B398" s="92"/>
      <c r="C398" s="95">
        <f>SUM(C396,C397)</f>
        <v>14961520</v>
      </c>
      <c r="D398" s="95">
        <f t="shared" ref="D398:M398" si="1084">SUM(D396,D397)</f>
        <v>10408734</v>
      </c>
      <c r="E398" s="95">
        <f t="shared" si="1084"/>
        <v>8323956</v>
      </c>
      <c r="F398" s="95">
        <f t="shared" si="1084"/>
        <v>2084778</v>
      </c>
      <c r="G398" s="95">
        <f t="shared" si="1084"/>
        <v>3392321</v>
      </c>
      <c r="H398" s="95">
        <f t="shared" si="1084"/>
        <v>11100</v>
      </c>
      <c r="I398" s="95">
        <f t="shared" si="1084"/>
        <v>0</v>
      </c>
      <c r="J398" s="95">
        <f t="shared" si="1084"/>
        <v>569379</v>
      </c>
      <c r="K398" s="95">
        <f t="shared" si="1084"/>
        <v>112200</v>
      </c>
      <c r="L398" s="95">
        <f t="shared" si="1084"/>
        <v>467786</v>
      </c>
      <c r="M398" s="95">
        <f t="shared" si="1084"/>
        <v>0</v>
      </c>
    </row>
    <row r="399" spans="1:13" s="58" customFormat="1" ht="26.25" customHeight="1" x14ac:dyDescent="0.2">
      <c r="A399" s="54" t="s">
        <v>56</v>
      </c>
      <c r="B399" s="55" t="s">
        <v>175</v>
      </c>
      <c r="C399" s="56">
        <f>SUM(D399,G399,H399:M399)</f>
        <v>824866</v>
      </c>
      <c r="D399" s="56">
        <f>SUM(E399:F399)</f>
        <v>618372</v>
      </c>
      <c r="E399" s="56">
        <v>497555</v>
      </c>
      <c r="F399" s="56">
        <v>120817</v>
      </c>
      <c r="G399" s="56">
        <v>204994</v>
      </c>
      <c r="H399" s="56"/>
      <c r="I399" s="56"/>
      <c r="J399" s="56">
        <v>1500</v>
      </c>
      <c r="K399" s="57"/>
      <c r="L399" s="57"/>
      <c r="M399" s="57"/>
    </row>
    <row r="400" spans="1:13" s="7" customFormat="1" ht="15.75" customHeight="1" x14ac:dyDescent="0.2">
      <c r="A400" s="25"/>
      <c r="B400" s="25"/>
      <c r="C400" s="27">
        <f>D400+G400+H400+I400+J400+K400+L400+M400</f>
        <v>-11250</v>
      </c>
      <c r="D400" s="27">
        <f>SUM(E400,F400)</f>
        <v>-11250</v>
      </c>
      <c r="E400" s="28">
        <v>-12419</v>
      </c>
      <c r="F400" s="29">
        <v>1169</v>
      </c>
      <c r="G400" s="29"/>
      <c r="H400" s="27"/>
      <c r="I400" s="27"/>
      <c r="J400" s="27"/>
      <c r="K400" s="27"/>
      <c r="L400" s="27"/>
      <c r="M400" s="27"/>
    </row>
    <row r="401" spans="1:18" s="7" customFormat="1" ht="15.75" customHeight="1" x14ac:dyDescent="0.2">
      <c r="A401" s="94"/>
      <c r="B401" s="94"/>
      <c r="C401" s="95">
        <f>SUM(C399:C400)</f>
        <v>813616</v>
      </c>
      <c r="D401" s="95">
        <f t="shared" ref="D401" si="1085">SUM(D399:D400)</f>
        <v>607122</v>
      </c>
      <c r="E401" s="95">
        <f t="shared" ref="E401" si="1086">SUM(E399:E400)</f>
        <v>485136</v>
      </c>
      <c r="F401" s="95">
        <f t="shared" ref="F401" si="1087">SUM(F399:F400)</f>
        <v>121986</v>
      </c>
      <c r="G401" s="95">
        <f t="shared" ref="G401" si="1088">SUM(G399:G400)</f>
        <v>204994</v>
      </c>
      <c r="H401" s="95">
        <f t="shared" ref="H401" si="1089">SUM(H399:H400)</f>
        <v>0</v>
      </c>
      <c r="I401" s="95">
        <f t="shared" ref="I401" si="1090">SUM(I399:I400)</f>
        <v>0</v>
      </c>
      <c r="J401" s="95">
        <f t="shared" ref="J401" si="1091">SUM(J399:J400)</f>
        <v>1500</v>
      </c>
      <c r="K401" s="95">
        <f t="shared" ref="K401" si="1092">SUM(K399:K400)</f>
        <v>0</v>
      </c>
      <c r="L401" s="95">
        <f t="shared" ref="L401" si="1093">SUM(L399:L400)</f>
        <v>0</v>
      </c>
      <c r="M401" s="95">
        <f t="shared" ref="M401" si="1094">SUM(M399:M400)</f>
        <v>0</v>
      </c>
    </row>
    <row r="402" spans="1:18" s="58" customFormat="1" ht="24" customHeight="1" x14ac:dyDescent="0.2">
      <c r="A402" s="54" t="s">
        <v>56</v>
      </c>
      <c r="B402" s="55" t="s">
        <v>57</v>
      </c>
      <c r="C402" s="56">
        <f t="shared" ref="C402:C519" si="1095">SUM(D402,G402,H402:M402)</f>
        <v>737263</v>
      </c>
      <c r="D402" s="56">
        <f>SUM(E402:F402)</f>
        <v>531849</v>
      </c>
      <c r="E402" s="56">
        <v>422147</v>
      </c>
      <c r="F402" s="56">
        <v>109702</v>
      </c>
      <c r="G402" s="56">
        <v>196492</v>
      </c>
      <c r="H402" s="56"/>
      <c r="I402" s="56"/>
      <c r="J402" s="56">
        <v>8922</v>
      </c>
      <c r="K402" s="57"/>
      <c r="L402" s="57"/>
      <c r="M402" s="57"/>
    </row>
    <row r="403" spans="1:18" s="7" customFormat="1" ht="15.75" customHeight="1" x14ac:dyDescent="0.2">
      <c r="A403" s="25"/>
      <c r="B403" s="25"/>
      <c r="C403" s="27">
        <f>D403+G403+H403+I403+J403+K403+L403+M403</f>
        <v>490</v>
      </c>
      <c r="D403" s="27">
        <f>SUM(E403,F403)</f>
        <v>490</v>
      </c>
      <c r="E403" s="28">
        <v>395</v>
      </c>
      <c r="F403" s="29">
        <v>95</v>
      </c>
      <c r="G403" s="29"/>
      <c r="H403" s="27"/>
      <c r="I403" s="27"/>
      <c r="J403" s="27"/>
      <c r="K403" s="27"/>
      <c r="L403" s="27"/>
      <c r="M403" s="27"/>
    </row>
    <row r="404" spans="1:18" s="7" customFormat="1" ht="15.75" customHeight="1" x14ac:dyDescent="0.2">
      <c r="A404" s="94"/>
      <c r="B404" s="94"/>
      <c r="C404" s="95">
        <f>SUM(C402:C403)</f>
        <v>737753</v>
      </c>
      <c r="D404" s="95">
        <f t="shared" ref="D404" si="1096">SUM(D402:D403)</f>
        <v>532339</v>
      </c>
      <c r="E404" s="95">
        <f t="shared" ref="E404" si="1097">SUM(E402:E403)</f>
        <v>422542</v>
      </c>
      <c r="F404" s="95">
        <f t="shared" ref="F404" si="1098">SUM(F402:F403)</f>
        <v>109797</v>
      </c>
      <c r="G404" s="95">
        <f t="shared" ref="G404" si="1099">SUM(G402:G403)</f>
        <v>196492</v>
      </c>
      <c r="H404" s="95">
        <f t="shared" ref="H404" si="1100">SUM(H402:H403)</f>
        <v>0</v>
      </c>
      <c r="I404" s="95">
        <f t="shared" ref="I404" si="1101">SUM(I402:I403)</f>
        <v>0</v>
      </c>
      <c r="J404" s="95">
        <f t="shared" ref="J404" si="1102">SUM(J402:J403)</f>
        <v>8922</v>
      </c>
      <c r="K404" s="95">
        <f t="shared" ref="K404" si="1103">SUM(K402:K403)</f>
        <v>0</v>
      </c>
      <c r="L404" s="95">
        <f t="shared" ref="L404" si="1104">SUM(L402:L403)</f>
        <v>0</v>
      </c>
      <c r="M404" s="95">
        <f t="shared" ref="M404" si="1105">SUM(M402:M403)</f>
        <v>0</v>
      </c>
    </row>
    <row r="405" spans="1:18" s="58" customFormat="1" ht="25.5" customHeight="1" x14ac:dyDescent="0.2">
      <c r="A405" s="54" t="s">
        <v>56</v>
      </c>
      <c r="B405" s="55" t="s">
        <v>58</v>
      </c>
      <c r="C405" s="56">
        <f t="shared" si="1095"/>
        <v>638770</v>
      </c>
      <c r="D405" s="56">
        <f>SUM(E405:F405)</f>
        <v>506531</v>
      </c>
      <c r="E405" s="56">
        <v>407635</v>
      </c>
      <c r="F405" s="56">
        <v>98896</v>
      </c>
      <c r="G405" s="56">
        <v>126189</v>
      </c>
      <c r="H405" s="56"/>
      <c r="I405" s="56"/>
      <c r="J405" s="56">
        <v>6050</v>
      </c>
      <c r="K405" s="57"/>
      <c r="L405" s="57"/>
      <c r="M405" s="57"/>
    </row>
    <row r="406" spans="1:18" s="7" customFormat="1" ht="15.75" customHeight="1" x14ac:dyDescent="0.2">
      <c r="A406" s="25"/>
      <c r="B406" s="25"/>
      <c r="C406" s="27">
        <f>D406+G406+H406+I406+J406+K406+L406+M406</f>
        <v>310</v>
      </c>
      <c r="D406" s="27">
        <f>SUM(E406,F406)</f>
        <v>310</v>
      </c>
      <c r="E406" s="28">
        <v>250</v>
      </c>
      <c r="F406" s="29">
        <v>60</v>
      </c>
      <c r="G406" s="29"/>
      <c r="H406" s="27"/>
      <c r="I406" s="27"/>
      <c r="J406" s="27"/>
      <c r="K406" s="27"/>
      <c r="L406" s="27"/>
      <c r="M406" s="27"/>
    </row>
    <row r="407" spans="1:18" s="7" customFormat="1" ht="15.75" customHeight="1" x14ac:dyDescent="0.2">
      <c r="A407" s="94"/>
      <c r="B407" s="94"/>
      <c r="C407" s="95">
        <f>SUM(C405:C406)</f>
        <v>639080</v>
      </c>
      <c r="D407" s="95">
        <f t="shared" ref="D407" si="1106">SUM(D405:D406)</f>
        <v>506841</v>
      </c>
      <c r="E407" s="95">
        <f t="shared" ref="E407" si="1107">SUM(E405:E406)</f>
        <v>407885</v>
      </c>
      <c r="F407" s="95">
        <f t="shared" ref="F407" si="1108">SUM(F405:F406)</f>
        <v>98956</v>
      </c>
      <c r="G407" s="95">
        <f t="shared" ref="G407" si="1109">SUM(G405:G406)</f>
        <v>126189</v>
      </c>
      <c r="H407" s="95">
        <f t="shared" ref="H407" si="1110">SUM(H405:H406)</f>
        <v>0</v>
      </c>
      <c r="I407" s="95">
        <f t="shared" ref="I407" si="1111">SUM(I405:I406)</f>
        <v>0</v>
      </c>
      <c r="J407" s="95">
        <f t="shared" ref="J407" si="1112">SUM(J405:J406)</f>
        <v>6050</v>
      </c>
      <c r="K407" s="95">
        <f t="shared" ref="K407" si="1113">SUM(K405:K406)</f>
        <v>0</v>
      </c>
      <c r="L407" s="95">
        <f t="shared" ref="L407" si="1114">SUM(L405:L406)</f>
        <v>0</v>
      </c>
      <c r="M407" s="95">
        <f t="shared" ref="M407" si="1115">SUM(M405:M406)</f>
        <v>0</v>
      </c>
    </row>
    <row r="408" spans="1:18" s="58" customFormat="1" ht="24" customHeight="1" x14ac:dyDescent="0.2">
      <c r="A408" s="54" t="s">
        <v>56</v>
      </c>
      <c r="B408" s="55" t="s">
        <v>59</v>
      </c>
      <c r="C408" s="56">
        <f t="shared" si="1095"/>
        <v>331048</v>
      </c>
      <c r="D408" s="56">
        <f t="shared" ref="D408:D519" si="1116">SUM(E408:F408)</f>
        <v>243830</v>
      </c>
      <c r="E408" s="56">
        <v>196150</v>
      </c>
      <c r="F408" s="56">
        <v>47680</v>
      </c>
      <c r="G408" s="56">
        <v>80618</v>
      </c>
      <c r="H408" s="56"/>
      <c r="I408" s="56"/>
      <c r="J408" s="56">
        <v>6600</v>
      </c>
      <c r="K408" s="57"/>
      <c r="L408" s="57"/>
      <c r="M408" s="57"/>
    </row>
    <row r="409" spans="1:18" s="7" customFormat="1" ht="15.75" customHeight="1" x14ac:dyDescent="0.2">
      <c r="A409" s="25"/>
      <c r="B409" s="25"/>
      <c r="C409" s="27">
        <f>D409+G409+H409+I409+J409+K409+L409+M409</f>
        <v>0</v>
      </c>
      <c r="D409" s="27">
        <f>SUM(E409,F409)</f>
        <v>0</v>
      </c>
      <c r="E409" s="28">
        <v>-1079</v>
      </c>
      <c r="F409" s="29">
        <v>1079</v>
      </c>
      <c r="G409" s="29"/>
      <c r="H409" s="27"/>
      <c r="I409" s="27"/>
      <c r="J409" s="27"/>
      <c r="K409" s="27"/>
      <c r="L409" s="27"/>
      <c r="M409" s="27"/>
    </row>
    <row r="410" spans="1:18" s="7" customFormat="1" ht="15.75" customHeight="1" x14ac:dyDescent="0.2">
      <c r="A410" s="94"/>
      <c r="B410" s="94"/>
      <c r="C410" s="95">
        <f>SUM(C408:C409)</f>
        <v>331048</v>
      </c>
      <c r="D410" s="95">
        <f t="shared" ref="D410" si="1117">SUM(D408:D409)</f>
        <v>243830</v>
      </c>
      <c r="E410" s="95">
        <f t="shared" ref="E410" si="1118">SUM(E408:E409)</f>
        <v>195071</v>
      </c>
      <c r="F410" s="95">
        <f t="shared" ref="F410" si="1119">SUM(F408:F409)</f>
        <v>48759</v>
      </c>
      <c r="G410" s="95">
        <f t="shared" ref="G410" si="1120">SUM(G408:G409)</f>
        <v>80618</v>
      </c>
      <c r="H410" s="95">
        <f t="shared" ref="H410" si="1121">SUM(H408:H409)</f>
        <v>0</v>
      </c>
      <c r="I410" s="95">
        <f t="shared" ref="I410" si="1122">SUM(I408:I409)</f>
        <v>0</v>
      </c>
      <c r="J410" s="95">
        <f t="shared" ref="J410" si="1123">SUM(J408:J409)</f>
        <v>6600</v>
      </c>
      <c r="K410" s="95">
        <f t="shared" ref="K410" si="1124">SUM(K408:K409)</f>
        <v>0</v>
      </c>
      <c r="L410" s="95">
        <f t="shared" ref="L410" si="1125">SUM(L408:L409)</f>
        <v>0</v>
      </c>
      <c r="M410" s="95">
        <f t="shared" ref="M410" si="1126">SUM(M408:M409)</f>
        <v>0</v>
      </c>
    </row>
    <row r="411" spans="1:18" s="58" customFormat="1" ht="33.75" customHeight="1" x14ac:dyDescent="0.2">
      <c r="A411" s="54" t="s">
        <v>56</v>
      </c>
      <c r="B411" s="55" t="s">
        <v>60</v>
      </c>
      <c r="C411" s="56">
        <f t="shared" si="1095"/>
        <v>353078</v>
      </c>
      <c r="D411" s="56">
        <f t="shared" si="1116"/>
        <v>271392</v>
      </c>
      <c r="E411" s="56">
        <v>218103</v>
      </c>
      <c r="F411" s="56">
        <v>53289</v>
      </c>
      <c r="G411" s="56">
        <v>79386</v>
      </c>
      <c r="H411" s="56"/>
      <c r="I411" s="56"/>
      <c r="J411" s="56">
        <v>2300</v>
      </c>
      <c r="K411" s="57"/>
      <c r="L411" s="57"/>
      <c r="M411" s="57"/>
    </row>
    <row r="412" spans="1:18" s="7" customFormat="1" ht="15.75" customHeight="1" x14ac:dyDescent="0.2">
      <c r="A412" s="25"/>
      <c r="B412" s="25"/>
      <c r="C412" s="27">
        <f>D412+G412+H412+I412+J412+K412+L412+M412</f>
        <v>20</v>
      </c>
      <c r="D412" s="27">
        <f>SUM(E412,F412)</f>
        <v>20</v>
      </c>
      <c r="E412" s="28">
        <v>-655</v>
      </c>
      <c r="F412" s="29">
        <v>675</v>
      </c>
      <c r="G412" s="29"/>
      <c r="H412" s="27"/>
      <c r="I412" s="27"/>
      <c r="J412" s="27"/>
      <c r="K412" s="27"/>
      <c r="L412" s="27"/>
      <c r="M412" s="27"/>
    </row>
    <row r="413" spans="1:18" s="7" customFormat="1" ht="15.75" customHeight="1" x14ac:dyDescent="0.2">
      <c r="A413" s="94"/>
      <c r="B413" s="94"/>
      <c r="C413" s="95">
        <f>SUM(C411:C412)</f>
        <v>353098</v>
      </c>
      <c r="D413" s="95">
        <f t="shared" ref="D413" si="1127">SUM(D411:D412)</f>
        <v>271412</v>
      </c>
      <c r="E413" s="95">
        <f t="shared" ref="E413" si="1128">SUM(E411:E412)</f>
        <v>217448</v>
      </c>
      <c r="F413" s="95">
        <f t="shared" ref="F413" si="1129">SUM(F411:F412)</f>
        <v>53964</v>
      </c>
      <c r="G413" s="95">
        <f t="shared" ref="G413" si="1130">SUM(G411:G412)</f>
        <v>79386</v>
      </c>
      <c r="H413" s="95">
        <f t="shared" ref="H413" si="1131">SUM(H411:H412)</f>
        <v>0</v>
      </c>
      <c r="I413" s="95">
        <f t="shared" ref="I413" si="1132">SUM(I411:I412)</f>
        <v>0</v>
      </c>
      <c r="J413" s="95">
        <f t="shared" ref="J413" si="1133">SUM(J411:J412)</f>
        <v>2300</v>
      </c>
      <c r="K413" s="95">
        <f t="shared" ref="K413" si="1134">SUM(K411:K412)</f>
        <v>0</v>
      </c>
      <c r="L413" s="95">
        <f t="shared" ref="L413" si="1135">SUM(L411:L412)</f>
        <v>0</v>
      </c>
      <c r="M413" s="95">
        <f t="shared" ref="M413" si="1136">SUM(M411:M412)</f>
        <v>0</v>
      </c>
    </row>
    <row r="414" spans="1:18" s="58" customFormat="1" ht="24" customHeight="1" x14ac:dyDescent="0.2">
      <c r="A414" s="54" t="s">
        <v>56</v>
      </c>
      <c r="B414" s="55" t="s">
        <v>61</v>
      </c>
      <c r="C414" s="56">
        <f t="shared" si="1095"/>
        <v>236685</v>
      </c>
      <c r="D414" s="56">
        <f t="shared" si="1116"/>
        <v>182081</v>
      </c>
      <c r="E414" s="56">
        <v>146389</v>
      </c>
      <c r="F414" s="56">
        <v>35692</v>
      </c>
      <c r="G414" s="56">
        <v>50604</v>
      </c>
      <c r="H414" s="56"/>
      <c r="I414" s="56"/>
      <c r="J414" s="56">
        <v>4000</v>
      </c>
      <c r="K414" s="57"/>
      <c r="L414" s="57"/>
      <c r="M414" s="57"/>
      <c r="R414" s="59"/>
    </row>
    <row r="415" spans="1:18" s="7" customFormat="1" ht="15.75" customHeight="1" x14ac:dyDescent="0.2">
      <c r="A415" s="25"/>
      <c r="B415" s="25"/>
      <c r="C415" s="27">
        <f>D415+G415+H415+I415+J415+K415+L415+M415</f>
        <v>-160</v>
      </c>
      <c r="D415" s="27">
        <f>SUM(E415,F415)</f>
        <v>-160</v>
      </c>
      <c r="E415" s="28">
        <v>-129</v>
      </c>
      <c r="F415" s="29">
        <v>-31</v>
      </c>
      <c r="G415" s="29">
        <v>2000</v>
      </c>
      <c r="H415" s="27"/>
      <c r="I415" s="27"/>
      <c r="J415" s="27">
        <v>-2000</v>
      </c>
      <c r="K415" s="27"/>
      <c r="L415" s="27"/>
      <c r="M415" s="27"/>
    </row>
    <row r="416" spans="1:18" s="7" customFormat="1" ht="15.75" customHeight="1" x14ac:dyDescent="0.2">
      <c r="A416" s="94"/>
      <c r="B416" s="94"/>
      <c r="C416" s="95">
        <f>SUM(C414:C415)</f>
        <v>236525</v>
      </c>
      <c r="D416" s="95">
        <f t="shared" ref="D416" si="1137">SUM(D414:D415)</f>
        <v>181921</v>
      </c>
      <c r="E416" s="95">
        <f t="shared" ref="E416" si="1138">SUM(E414:E415)</f>
        <v>146260</v>
      </c>
      <c r="F416" s="95">
        <f t="shared" ref="F416" si="1139">SUM(F414:F415)</f>
        <v>35661</v>
      </c>
      <c r="G416" s="95">
        <f t="shared" ref="G416" si="1140">SUM(G414:G415)</f>
        <v>52604</v>
      </c>
      <c r="H416" s="95">
        <f t="shared" ref="H416" si="1141">SUM(H414:H415)</f>
        <v>0</v>
      </c>
      <c r="I416" s="95">
        <f t="shared" ref="I416" si="1142">SUM(I414:I415)</f>
        <v>0</v>
      </c>
      <c r="J416" s="95">
        <f t="shared" ref="J416" si="1143">SUM(J414:J415)</f>
        <v>2000</v>
      </c>
      <c r="K416" s="95">
        <f t="shared" ref="K416" si="1144">SUM(K414:K415)</f>
        <v>0</v>
      </c>
      <c r="L416" s="95">
        <f t="shared" ref="L416" si="1145">SUM(L414:L415)</f>
        <v>0</v>
      </c>
      <c r="M416" s="95">
        <f t="shared" ref="M416" si="1146">SUM(M414:M415)</f>
        <v>0</v>
      </c>
    </row>
    <row r="417" spans="1:13" s="58" customFormat="1" ht="26.25" customHeight="1" x14ac:dyDescent="0.2">
      <c r="A417" s="54" t="s">
        <v>56</v>
      </c>
      <c r="B417" s="55" t="s">
        <v>208</v>
      </c>
      <c r="C417" s="56">
        <f>SUM(D417,G417,H417:M417)</f>
        <v>319314</v>
      </c>
      <c r="D417" s="56">
        <f>SUM(E417:F417)</f>
        <v>151308</v>
      </c>
      <c r="E417" s="56">
        <v>121452</v>
      </c>
      <c r="F417" s="56">
        <v>29856</v>
      </c>
      <c r="G417" s="56">
        <v>166656</v>
      </c>
      <c r="H417" s="56"/>
      <c r="I417" s="56"/>
      <c r="J417" s="56">
        <v>1350</v>
      </c>
      <c r="K417" s="56"/>
      <c r="L417" s="57"/>
      <c r="M417" s="57"/>
    </row>
    <row r="418" spans="1:13" s="7" customFormat="1" ht="15.75" customHeight="1" x14ac:dyDescent="0.2">
      <c r="A418" s="25"/>
      <c r="B418" s="25"/>
      <c r="C418" s="27">
        <f>D418+G418+H418+I418+J418+K418+L418+M418</f>
        <v>0</v>
      </c>
      <c r="D418" s="27">
        <f>SUM(E418,F418)</f>
        <v>0</v>
      </c>
      <c r="E418" s="28"/>
      <c r="F418" s="29"/>
      <c r="G418" s="29">
        <v>-545</v>
      </c>
      <c r="H418" s="27"/>
      <c r="I418" s="27"/>
      <c r="J418" s="27">
        <v>545</v>
      </c>
      <c r="K418" s="27"/>
      <c r="L418" s="27"/>
      <c r="M418" s="27"/>
    </row>
    <row r="419" spans="1:13" s="7" customFormat="1" ht="15.75" customHeight="1" x14ac:dyDescent="0.2">
      <c r="A419" s="94"/>
      <c r="B419" s="94"/>
      <c r="C419" s="95">
        <f>SUM(C417:C418)</f>
        <v>319314</v>
      </c>
      <c r="D419" s="95">
        <f t="shared" ref="D419" si="1147">SUM(D417:D418)</f>
        <v>151308</v>
      </c>
      <c r="E419" s="95">
        <f t="shared" ref="E419" si="1148">SUM(E417:E418)</f>
        <v>121452</v>
      </c>
      <c r="F419" s="95">
        <f t="shared" ref="F419" si="1149">SUM(F417:F418)</f>
        <v>29856</v>
      </c>
      <c r="G419" s="95">
        <f t="shared" ref="G419" si="1150">SUM(G417:G418)</f>
        <v>166111</v>
      </c>
      <c r="H419" s="95">
        <f t="shared" ref="H419" si="1151">SUM(H417:H418)</f>
        <v>0</v>
      </c>
      <c r="I419" s="95">
        <f t="shared" ref="I419" si="1152">SUM(I417:I418)</f>
        <v>0</v>
      </c>
      <c r="J419" s="95">
        <f t="shared" ref="J419" si="1153">SUM(J417:J418)</f>
        <v>1895</v>
      </c>
      <c r="K419" s="95">
        <f t="shared" ref="K419" si="1154">SUM(K417:K418)</f>
        <v>0</v>
      </c>
      <c r="L419" s="95">
        <f t="shared" ref="L419" si="1155">SUM(L417:L418)</f>
        <v>0</v>
      </c>
      <c r="M419" s="95">
        <f t="shared" ref="M419" si="1156">SUM(M417:M418)</f>
        <v>0</v>
      </c>
    </row>
    <row r="420" spans="1:13" s="58" customFormat="1" ht="24.75" customHeight="1" x14ac:dyDescent="0.2">
      <c r="A420" s="54" t="s">
        <v>56</v>
      </c>
      <c r="B420" s="55" t="s">
        <v>156</v>
      </c>
      <c r="C420" s="56">
        <f>SUM(D420,G420,H420:M420)</f>
        <v>380671</v>
      </c>
      <c r="D420" s="56">
        <f>SUM(E420:F420)</f>
        <v>296741</v>
      </c>
      <c r="E420" s="56">
        <v>238791</v>
      </c>
      <c r="F420" s="56">
        <v>57950</v>
      </c>
      <c r="G420" s="56">
        <v>79430</v>
      </c>
      <c r="H420" s="56"/>
      <c r="I420" s="56"/>
      <c r="J420" s="56">
        <v>4500</v>
      </c>
      <c r="K420" s="57"/>
      <c r="L420" s="57"/>
      <c r="M420" s="57"/>
    </row>
    <row r="421" spans="1:13" s="7" customFormat="1" ht="15.75" customHeight="1" x14ac:dyDescent="0.2">
      <c r="A421" s="25"/>
      <c r="B421" s="25"/>
      <c r="C421" s="27">
        <f>D421+G421+H421+I421+J421+K421+L421+M421</f>
        <v>10130</v>
      </c>
      <c r="D421" s="27">
        <f>SUM(E421,F421)</f>
        <v>6130</v>
      </c>
      <c r="E421" s="28">
        <v>5000</v>
      </c>
      <c r="F421" s="29">
        <v>1130</v>
      </c>
      <c r="G421" s="29">
        <v>4000</v>
      </c>
      <c r="H421" s="27"/>
      <c r="I421" s="27"/>
      <c r="J421" s="27"/>
      <c r="K421" s="27"/>
      <c r="L421" s="27"/>
      <c r="M421" s="27"/>
    </row>
    <row r="422" spans="1:13" s="7" customFormat="1" ht="15.75" customHeight="1" x14ac:dyDescent="0.2">
      <c r="A422" s="94"/>
      <c r="B422" s="94"/>
      <c r="C422" s="95">
        <f>SUM(C420:C421)</f>
        <v>390801</v>
      </c>
      <c r="D422" s="95">
        <f t="shared" ref="D422" si="1157">SUM(D420:D421)</f>
        <v>302871</v>
      </c>
      <c r="E422" s="95">
        <f t="shared" ref="E422" si="1158">SUM(E420:E421)</f>
        <v>243791</v>
      </c>
      <c r="F422" s="95">
        <f t="shared" ref="F422" si="1159">SUM(F420:F421)</f>
        <v>59080</v>
      </c>
      <c r="G422" s="95">
        <f t="shared" ref="G422" si="1160">SUM(G420:G421)</f>
        <v>83430</v>
      </c>
      <c r="H422" s="95">
        <f t="shared" ref="H422" si="1161">SUM(H420:H421)</f>
        <v>0</v>
      </c>
      <c r="I422" s="95">
        <f t="shared" ref="I422" si="1162">SUM(I420:I421)</f>
        <v>0</v>
      </c>
      <c r="J422" s="95">
        <f t="shared" ref="J422" si="1163">SUM(J420:J421)</f>
        <v>4500</v>
      </c>
      <c r="K422" s="95">
        <f t="shared" ref="K422" si="1164">SUM(K420:K421)</f>
        <v>0</v>
      </c>
      <c r="L422" s="95">
        <f t="shared" ref="L422" si="1165">SUM(L420:L421)</f>
        <v>0</v>
      </c>
      <c r="M422" s="95">
        <f t="shared" ref="M422" si="1166">SUM(M420:M421)</f>
        <v>0</v>
      </c>
    </row>
    <row r="423" spans="1:13" s="58" customFormat="1" ht="15.75" customHeight="1" x14ac:dyDescent="0.2">
      <c r="A423" s="54" t="s">
        <v>62</v>
      </c>
      <c r="B423" s="55" t="s">
        <v>63</v>
      </c>
      <c r="C423" s="56">
        <f t="shared" si="1095"/>
        <v>1143171</v>
      </c>
      <c r="D423" s="56">
        <f t="shared" si="1116"/>
        <v>925222</v>
      </c>
      <c r="E423" s="56">
        <v>744043</v>
      </c>
      <c r="F423" s="56">
        <v>181179</v>
      </c>
      <c r="G423" s="56">
        <v>195543</v>
      </c>
      <c r="H423" s="56"/>
      <c r="I423" s="56"/>
      <c r="J423" s="56">
        <v>22406</v>
      </c>
      <c r="K423" s="57"/>
      <c r="L423" s="57"/>
      <c r="M423" s="57"/>
    </row>
    <row r="424" spans="1:13" s="7" customFormat="1" ht="15.75" customHeight="1" x14ac:dyDescent="0.2">
      <c r="A424" s="25"/>
      <c r="B424" s="25"/>
      <c r="C424" s="27">
        <f>D424+G424+H424+I424+J424+K424+L424+M424</f>
        <v>2817</v>
      </c>
      <c r="D424" s="27">
        <f>SUM(E424,F424)</f>
        <v>2817</v>
      </c>
      <c r="E424" s="28">
        <v>1264</v>
      </c>
      <c r="F424" s="29">
        <v>1553</v>
      </c>
      <c r="G424" s="29"/>
      <c r="H424" s="27"/>
      <c r="I424" s="27"/>
      <c r="J424" s="27">
        <v>-379</v>
      </c>
      <c r="K424" s="27"/>
      <c r="L424" s="27">
        <v>379</v>
      </c>
      <c r="M424" s="27"/>
    </row>
    <row r="425" spans="1:13" s="7" customFormat="1" ht="15.75" customHeight="1" x14ac:dyDescent="0.2">
      <c r="A425" s="94"/>
      <c r="B425" s="94"/>
      <c r="C425" s="95">
        <f>SUM(C423:C424)</f>
        <v>1145988</v>
      </c>
      <c r="D425" s="95">
        <f t="shared" ref="D425" si="1167">SUM(D423:D424)</f>
        <v>928039</v>
      </c>
      <c r="E425" s="95">
        <f t="shared" ref="E425" si="1168">SUM(E423:E424)</f>
        <v>745307</v>
      </c>
      <c r="F425" s="95">
        <f t="shared" ref="F425" si="1169">SUM(F423:F424)</f>
        <v>182732</v>
      </c>
      <c r="G425" s="95">
        <f t="shared" ref="G425" si="1170">SUM(G423:G424)</f>
        <v>195543</v>
      </c>
      <c r="H425" s="95">
        <f t="shared" ref="H425" si="1171">SUM(H423:H424)</f>
        <v>0</v>
      </c>
      <c r="I425" s="95">
        <f t="shared" ref="I425" si="1172">SUM(I423:I424)</f>
        <v>0</v>
      </c>
      <c r="J425" s="95">
        <f t="shared" ref="J425" si="1173">SUM(J423:J424)</f>
        <v>22027</v>
      </c>
      <c r="K425" s="95">
        <f t="shared" ref="K425" si="1174">SUM(K423:K424)</f>
        <v>0</v>
      </c>
      <c r="L425" s="95">
        <f t="shared" ref="L425" si="1175">SUM(L423:L424)</f>
        <v>379</v>
      </c>
      <c r="M425" s="95">
        <f t="shared" ref="M425" si="1176">SUM(M423:M424)</f>
        <v>0</v>
      </c>
    </row>
    <row r="426" spans="1:13" s="58" customFormat="1" ht="15.75" customHeight="1" x14ac:dyDescent="0.2">
      <c r="A426" s="54" t="s">
        <v>62</v>
      </c>
      <c r="B426" s="55" t="s">
        <v>64</v>
      </c>
      <c r="C426" s="56">
        <f t="shared" si="1095"/>
        <v>1804890</v>
      </c>
      <c r="D426" s="56">
        <f t="shared" si="1116"/>
        <v>1364802</v>
      </c>
      <c r="E426" s="56">
        <v>1097180</v>
      </c>
      <c r="F426" s="56">
        <v>267622</v>
      </c>
      <c r="G426" s="56">
        <v>401948</v>
      </c>
      <c r="H426" s="56"/>
      <c r="I426" s="56"/>
      <c r="J426" s="56">
        <v>38140</v>
      </c>
      <c r="K426" s="57"/>
      <c r="L426" s="57"/>
      <c r="M426" s="57"/>
    </row>
    <row r="427" spans="1:13" s="7" customFormat="1" ht="15.75" customHeight="1" x14ac:dyDescent="0.2">
      <c r="A427" s="25"/>
      <c r="B427" s="25"/>
      <c r="C427" s="27">
        <f>D427+G427+H427+I427+J427+K427+L427+M427</f>
        <v>-429</v>
      </c>
      <c r="D427" s="27">
        <f>SUM(E427,F427)</f>
        <v>-429</v>
      </c>
      <c r="E427" s="28">
        <v>-3798</v>
      </c>
      <c r="F427" s="29">
        <v>3369</v>
      </c>
      <c r="G427" s="29">
        <v>3000</v>
      </c>
      <c r="H427" s="27"/>
      <c r="I427" s="27"/>
      <c r="J427" s="27">
        <v>-3000</v>
      </c>
      <c r="K427" s="27"/>
      <c r="L427" s="27"/>
      <c r="M427" s="27"/>
    </row>
    <row r="428" spans="1:13" s="7" customFormat="1" ht="15.75" customHeight="1" x14ac:dyDescent="0.2">
      <c r="A428" s="94"/>
      <c r="B428" s="94"/>
      <c r="C428" s="95">
        <f>SUM(C426:C427)</f>
        <v>1804461</v>
      </c>
      <c r="D428" s="95">
        <f t="shared" ref="D428" si="1177">SUM(D426:D427)</f>
        <v>1364373</v>
      </c>
      <c r="E428" s="95">
        <f t="shared" ref="E428" si="1178">SUM(E426:E427)</f>
        <v>1093382</v>
      </c>
      <c r="F428" s="95">
        <f t="shared" ref="F428" si="1179">SUM(F426:F427)</f>
        <v>270991</v>
      </c>
      <c r="G428" s="95">
        <f t="shared" ref="G428" si="1180">SUM(G426:G427)</f>
        <v>404948</v>
      </c>
      <c r="H428" s="95">
        <f t="shared" ref="H428" si="1181">SUM(H426:H427)</f>
        <v>0</v>
      </c>
      <c r="I428" s="95">
        <f t="shared" ref="I428" si="1182">SUM(I426:I427)</f>
        <v>0</v>
      </c>
      <c r="J428" s="95">
        <f t="shared" ref="J428" si="1183">SUM(J426:J427)</f>
        <v>35140</v>
      </c>
      <c r="K428" s="95">
        <f t="shared" ref="K428" si="1184">SUM(K426:K427)</f>
        <v>0</v>
      </c>
      <c r="L428" s="95">
        <f t="shared" ref="L428" si="1185">SUM(L426:L427)</f>
        <v>0</v>
      </c>
      <c r="M428" s="95">
        <f t="shared" ref="M428" si="1186">SUM(M426:M427)</f>
        <v>0</v>
      </c>
    </row>
    <row r="429" spans="1:13" s="58" customFormat="1" ht="15.75" customHeight="1" x14ac:dyDescent="0.2">
      <c r="A429" s="54" t="s">
        <v>62</v>
      </c>
      <c r="B429" s="55" t="s">
        <v>65</v>
      </c>
      <c r="C429" s="56">
        <f t="shared" si="1095"/>
        <v>713197</v>
      </c>
      <c r="D429" s="56">
        <f t="shared" si="1116"/>
        <v>578153</v>
      </c>
      <c r="E429" s="56">
        <v>465571</v>
      </c>
      <c r="F429" s="56">
        <v>112582</v>
      </c>
      <c r="G429" s="56">
        <v>112948</v>
      </c>
      <c r="H429" s="56"/>
      <c r="I429" s="56"/>
      <c r="J429" s="56">
        <v>22096</v>
      </c>
      <c r="K429" s="57"/>
      <c r="L429" s="57"/>
      <c r="M429" s="57"/>
    </row>
    <row r="430" spans="1:13" s="7" customFormat="1" ht="15.75" customHeight="1" x14ac:dyDescent="0.2">
      <c r="A430" s="25"/>
      <c r="B430" s="25"/>
      <c r="C430" s="27">
        <f>D430+G430+H430+I430+J430+K430+L430+M430</f>
        <v>2893</v>
      </c>
      <c r="D430" s="27">
        <f>SUM(E430,F430)</f>
        <v>2893</v>
      </c>
      <c r="E430" s="28">
        <v>-2026</v>
      </c>
      <c r="F430" s="29">
        <v>4919</v>
      </c>
      <c r="G430" s="29"/>
      <c r="H430" s="27"/>
      <c r="I430" s="27"/>
      <c r="J430" s="27"/>
      <c r="K430" s="27"/>
      <c r="L430" s="27"/>
      <c r="M430" s="27"/>
    </row>
    <row r="431" spans="1:13" s="7" customFormat="1" ht="15.75" customHeight="1" x14ac:dyDescent="0.2">
      <c r="A431" s="94"/>
      <c r="B431" s="94"/>
      <c r="C431" s="95">
        <f>SUM(C429:C430)</f>
        <v>716090</v>
      </c>
      <c r="D431" s="95">
        <f t="shared" ref="D431" si="1187">SUM(D429:D430)</f>
        <v>581046</v>
      </c>
      <c r="E431" s="95">
        <f t="shared" ref="E431" si="1188">SUM(E429:E430)</f>
        <v>463545</v>
      </c>
      <c r="F431" s="95">
        <f t="shared" ref="F431" si="1189">SUM(F429:F430)</f>
        <v>117501</v>
      </c>
      <c r="G431" s="95">
        <f t="shared" ref="G431" si="1190">SUM(G429:G430)</f>
        <v>112948</v>
      </c>
      <c r="H431" s="95">
        <f t="shared" ref="H431" si="1191">SUM(H429:H430)</f>
        <v>0</v>
      </c>
      <c r="I431" s="95">
        <f t="shared" ref="I431" si="1192">SUM(I429:I430)</f>
        <v>0</v>
      </c>
      <c r="J431" s="95">
        <f t="shared" ref="J431" si="1193">SUM(J429:J430)</f>
        <v>22096</v>
      </c>
      <c r="K431" s="95">
        <f t="shared" ref="K431" si="1194">SUM(K429:K430)</f>
        <v>0</v>
      </c>
      <c r="L431" s="95">
        <f t="shared" ref="L431" si="1195">SUM(L429:L430)</f>
        <v>0</v>
      </c>
      <c r="M431" s="95">
        <f t="shared" ref="M431" si="1196">SUM(M429:M430)</f>
        <v>0</v>
      </c>
    </row>
    <row r="432" spans="1:13" s="58" customFormat="1" ht="15.75" customHeight="1" x14ac:dyDescent="0.2">
      <c r="A432" s="54" t="s">
        <v>62</v>
      </c>
      <c r="B432" s="55" t="s">
        <v>182</v>
      </c>
      <c r="C432" s="56">
        <f t="shared" si="1095"/>
        <v>307626</v>
      </c>
      <c r="D432" s="56">
        <f t="shared" si="1116"/>
        <v>245932</v>
      </c>
      <c r="E432" s="56">
        <v>197391</v>
      </c>
      <c r="F432" s="56">
        <v>48541</v>
      </c>
      <c r="G432" s="56">
        <v>57636</v>
      </c>
      <c r="H432" s="56"/>
      <c r="I432" s="56"/>
      <c r="J432" s="56">
        <v>4058</v>
      </c>
      <c r="K432" s="57"/>
      <c r="L432" s="57"/>
      <c r="M432" s="57"/>
    </row>
    <row r="433" spans="1:13" s="7" customFormat="1" ht="15.75" customHeight="1" x14ac:dyDescent="0.2">
      <c r="A433" s="25"/>
      <c r="B433" s="25"/>
      <c r="C433" s="27">
        <f>D433+G433+H433+I433+J433+K433+L433+M433</f>
        <v>1676</v>
      </c>
      <c r="D433" s="27">
        <f>SUM(E433,F433)</f>
        <v>1676</v>
      </c>
      <c r="E433" s="28">
        <v>1201</v>
      </c>
      <c r="F433" s="29">
        <v>475</v>
      </c>
      <c r="G433" s="29"/>
      <c r="H433" s="27"/>
      <c r="I433" s="27"/>
      <c r="J433" s="27"/>
      <c r="K433" s="27"/>
      <c r="L433" s="27"/>
      <c r="M433" s="27"/>
    </row>
    <row r="434" spans="1:13" s="7" customFormat="1" ht="15.75" customHeight="1" x14ac:dyDescent="0.2">
      <c r="A434" s="94"/>
      <c r="B434" s="94"/>
      <c r="C434" s="95">
        <f>SUM(C432:C433)</f>
        <v>309302</v>
      </c>
      <c r="D434" s="95">
        <f t="shared" ref="D434" si="1197">SUM(D432:D433)</f>
        <v>247608</v>
      </c>
      <c r="E434" s="95">
        <f t="shared" ref="E434" si="1198">SUM(E432:E433)</f>
        <v>198592</v>
      </c>
      <c r="F434" s="95">
        <f t="shared" ref="F434" si="1199">SUM(F432:F433)</f>
        <v>49016</v>
      </c>
      <c r="G434" s="95">
        <f t="shared" ref="G434" si="1200">SUM(G432:G433)</f>
        <v>57636</v>
      </c>
      <c r="H434" s="95">
        <f t="shared" ref="H434" si="1201">SUM(H432:H433)</f>
        <v>0</v>
      </c>
      <c r="I434" s="95">
        <f t="shared" ref="I434" si="1202">SUM(I432:I433)</f>
        <v>0</v>
      </c>
      <c r="J434" s="95">
        <f t="shared" ref="J434" si="1203">SUM(J432:J433)</f>
        <v>4058</v>
      </c>
      <c r="K434" s="95">
        <f t="shared" ref="K434" si="1204">SUM(K432:K433)</f>
        <v>0</v>
      </c>
      <c r="L434" s="95">
        <f t="shared" ref="L434" si="1205">SUM(L432:L433)</f>
        <v>0</v>
      </c>
      <c r="M434" s="95">
        <f t="shared" ref="M434" si="1206">SUM(M432:M433)</f>
        <v>0</v>
      </c>
    </row>
    <row r="435" spans="1:13" s="58" customFormat="1" ht="15.75" customHeight="1" x14ac:dyDescent="0.2">
      <c r="A435" s="54" t="s">
        <v>62</v>
      </c>
      <c r="B435" s="55" t="s">
        <v>66</v>
      </c>
      <c r="C435" s="56">
        <f t="shared" si="1095"/>
        <v>330038</v>
      </c>
      <c r="D435" s="56">
        <f t="shared" si="1116"/>
        <v>251436</v>
      </c>
      <c r="E435" s="56">
        <v>202169</v>
      </c>
      <c r="F435" s="56">
        <v>49267</v>
      </c>
      <c r="G435" s="56">
        <v>65422</v>
      </c>
      <c r="H435" s="56"/>
      <c r="I435" s="56"/>
      <c r="J435" s="56">
        <v>13180</v>
      </c>
      <c r="K435" s="57"/>
      <c r="L435" s="57"/>
      <c r="M435" s="57"/>
    </row>
    <row r="436" spans="1:13" s="7" customFormat="1" ht="15.75" customHeight="1" x14ac:dyDescent="0.2">
      <c r="A436" s="25"/>
      <c r="B436" s="25"/>
      <c r="C436" s="27">
        <f>D436+G436+H436+I436+J436+K436+L436+M436</f>
        <v>680</v>
      </c>
      <c r="D436" s="27">
        <f>SUM(E436,F436)</f>
        <v>680</v>
      </c>
      <c r="E436" s="28">
        <v>-1064</v>
      </c>
      <c r="F436" s="29">
        <v>1744</v>
      </c>
      <c r="G436" s="29">
        <v>-3912</v>
      </c>
      <c r="H436" s="27"/>
      <c r="I436" s="27"/>
      <c r="J436" s="27">
        <v>3912</v>
      </c>
      <c r="K436" s="27"/>
      <c r="L436" s="27"/>
      <c r="M436" s="27"/>
    </row>
    <row r="437" spans="1:13" s="7" customFormat="1" ht="15.75" customHeight="1" x14ac:dyDescent="0.2">
      <c r="A437" s="94"/>
      <c r="B437" s="94"/>
      <c r="C437" s="95">
        <f>SUM(C435:C436)</f>
        <v>330718</v>
      </c>
      <c r="D437" s="95">
        <f t="shared" ref="D437" si="1207">SUM(D435:D436)</f>
        <v>252116</v>
      </c>
      <c r="E437" s="95">
        <f t="shared" ref="E437" si="1208">SUM(E435:E436)</f>
        <v>201105</v>
      </c>
      <c r="F437" s="95">
        <f t="shared" ref="F437" si="1209">SUM(F435:F436)</f>
        <v>51011</v>
      </c>
      <c r="G437" s="95">
        <f t="shared" ref="G437" si="1210">SUM(G435:G436)</f>
        <v>61510</v>
      </c>
      <c r="H437" s="95">
        <f t="shared" ref="H437" si="1211">SUM(H435:H436)</f>
        <v>0</v>
      </c>
      <c r="I437" s="95">
        <f t="shared" ref="I437" si="1212">SUM(I435:I436)</f>
        <v>0</v>
      </c>
      <c r="J437" s="95">
        <f t="shared" ref="J437" si="1213">SUM(J435:J436)</f>
        <v>17092</v>
      </c>
      <c r="K437" s="95">
        <f t="shared" ref="K437" si="1214">SUM(K435:K436)</f>
        <v>0</v>
      </c>
      <c r="L437" s="95">
        <f t="shared" ref="L437" si="1215">SUM(L435:L436)</f>
        <v>0</v>
      </c>
      <c r="M437" s="95">
        <f t="shared" ref="M437" si="1216">SUM(M435:M436)</f>
        <v>0</v>
      </c>
    </row>
    <row r="438" spans="1:13" s="58" customFormat="1" ht="15.75" customHeight="1" x14ac:dyDescent="0.2">
      <c r="A438" s="54" t="s">
        <v>62</v>
      </c>
      <c r="B438" s="55" t="s">
        <v>67</v>
      </c>
      <c r="C438" s="56">
        <f t="shared" si="1095"/>
        <v>154454</v>
      </c>
      <c r="D438" s="56">
        <f t="shared" si="1116"/>
        <v>139135</v>
      </c>
      <c r="E438" s="56">
        <v>93411</v>
      </c>
      <c r="F438" s="56">
        <v>45724</v>
      </c>
      <c r="G438" s="56">
        <v>15319</v>
      </c>
      <c r="H438" s="56"/>
      <c r="I438" s="56"/>
      <c r="J438" s="56"/>
      <c r="K438" s="57"/>
      <c r="L438" s="57"/>
      <c r="M438" s="57"/>
    </row>
    <row r="439" spans="1:13" s="7" customFormat="1" ht="15.75" customHeight="1" x14ac:dyDescent="0.2">
      <c r="A439" s="25"/>
      <c r="B439" s="25"/>
      <c r="C439" s="27">
        <f>D439+G439+H439+I439+J439+K439+L439+M439</f>
        <v>0</v>
      </c>
      <c r="D439" s="27">
        <f>SUM(E439,F439)</f>
        <v>0</v>
      </c>
      <c r="E439" s="28"/>
      <c r="F439" s="29"/>
      <c r="G439" s="29"/>
      <c r="H439" s="27"/>
      <c r="I439" s="27"/>
      <c r="J439" s="27"/>
      <c r="K439" s="27"/>
      <c r="L439" s="27"/>
      <c r="M439" s="27"/>
    </row>
    <row r="440" spans="1:13" s="7" customFormat="1" ht="15.75" customHeight="1" x14ac:dyDescent="0.2">
      <c r="A440" s="94"/>
      <c r="B440" s="94"/>
      <c r="C440" s="95">
        <f>SUM(C438:C439)</f>
        <v>154454</v>
      </c>
      <c r="D440" s="95">
        <f t="shared" ref="D440" si="1217">SUM(D438:D439)</f>
        <v>139135</v>
      </c>
      <c r="E440" s="95">
        <f t="shared" ref="E440" si="1218">SUM(E438:E439)</f>
        <v>93411</v>
      </c>
      <c r="F440" s="95">
        <f t="shared" ref="F440" si="1219">SUM(F438:F439)</f>
        <v>45724</v>
      </c>
      <c r="G440" s="95">
        <f t="shared" ref="G440" si="1220">SUM(G438:G439)</f>
        <v>15319</v>
      </c>
      <c r="H440" s="95">
        <f t="shared" ref="H440" si="1221">SUM(H438:H439)</f>
        <v>0</v>
      </c>
      <c r="I440" s="95">
        <f t="shared" ref="I440" si="1222">SUM(I438:I439)</f>
        <v>0</v>
      </c>
      <c r="J440" s="95">
        <f t="shared" ref="J440" si="1223">SUM(J438:J439)</f>
        <v>0</v>
      </c>
      <c r="K440" s="95">
        <f t="shared" ref="K440" si="1224">SUM(K438:K439)</f>
        <v>0</v>
      </c>
      <c r="L440" s="95">
        <f t="shared" ref="L440" si="1225">SUM(L438:L439)</f>
        <v>0</v>
      </c>
      <c r="M440" s="95">
        <f t="shared" ref="M440" si="1226">SUM(M438:M439)</f>
        <v>0</v>
      </c>
    </row>
    <row r="441" spans="1:13" s="58" customFormat="1" ht="15.75" customHeight="1" x14ac:dyDescent="0.2">
      <c r="A441" s="54" t="s">
        <v>62</v>
      </c>
      <c r="B441" s="55" t="s">
        <v>68</v>
      </c>
      <c r="C441" s="56">
        <f t="shared" si="1095"/>
        <v>648620</v>
      </c>
      <c r="D441" s="56">
        <f t="shared" si="1116"/>
        <v>499253</v>
      </c>
      <c r="E441" s="56">
        <v>401056</v>
      </c>
      <c r="F441" s="56">
        <v>98197</v>
      </c>
      <c r="G441" s="56">
        <v>138952</v>
      </c>
      <c r="H441" s="56"/>
      <c r="I441" s="56"/>
      <c r="J441" s="56">
        <v>10415</v>
      </c>
      <c r="K441" s="56"/>
      <c r="L441" s="57"/>
      <c r="M441" s="57"/>
    </row>
    <row r="442" spans="1:13" s="7" customFormat="1" ht="15.75" customHeight="1" x14ac:dyDescent="0.2">
      <c r="A442" s="25"/>
      <c r="B442" s="25"/>
      <c r="C442" s="27">
        <f>D442+G442+H442+I442+J442+K442+L442+M442</f>
        <v>1946</v>
      </c>
      <c r="D442" s="27">
        <f>SUM(E442,F442)</f>
        <v>1946</v>
      </c>
      <c r="E442" s="28">
        <v>1568</v>
      </c>
      <c r="F442" s="29">
        <v>378</v>
      </c>
      <c r="G442" s="29">
        <v>706</v>
      </c>
      <c r="H442" s="27"/>
      <c r="I442" s="27"/>
      <c r="J442" s="27">
        <v>-706</v>
      </c>
      <c r="K442" s="27"/>
      <c r="L442" s="27"/>
      <c r="M442" s="27"/>
    </row>
    <row r="443" spans="1:13" s="7" customFormat="1" ht="15.75" customHeight="1" x14ac:dyDescent="0.2">
      <c r="A443" s="94"/>
      <c r="B443" s="94"/>
      <c r="C443" s="95">
        <f>SUM(C441:C442)</f>
        <v>650566</v>
      </c>
      <c r="D443" s="95">
        <f t="shared" ref="D443" si="1227">SUM(D441:D442)</f>
        <v>501199</v>
      </c>
      <c r="E443" s="95">
        <f t="shared" ref="E443" si="1228">SUM(E441:E442)</f>
        <v>402624</v>
      </c>
      <c r="F443" s="95">
        <f t="shared" ref="F443" si="1229">SUM(F441:F442)</f>
        <v>98575</v>
      </c>
      <c r="G443" s="95">
        <f t="shared" ref="G443" si="1230">SUM(G441:G442)</f>
        <v>139658</v>
      </c>
      <c r="H443" s="95">
        <f t="shared" ref="H443" si="1231">SUM(H441:H442)</f>
        <v>0</v>
      </c>
      <c r="I443" s="95">
        <f t="shared" ref="I443" si="1232">SUM(I441:I442)</f>
        <v>0</v>
      </c>
      <c r="J443" s="95">
        <f t="shared" ref="J443" si="1233">SUM(J441:J442)</f>
        <v>9709</v>
      </c>
      <c r="K443" s="95">
        <f t="shared" ref="K443" si="1234">SUM(K441:K442)</f>
        <v>0</v>
      </c>
      <c r="L443" s="95">
        <f t="shared" ref="L443" si="1235">SUM(L441:L442)</f>
        <v>0</v>
      </c>
      <c r="M443" s="95">
        <f t="shared" ref="M443" si="1236">SUM(M441:M442)</f>
        <v>0</v>
      </c>
    </row>
    <row r="444" spans="1:13" s="58" customFormat="1" ht="15.75" customHeight="1" x14ac:dyDescent="0.2">
      <c r="A444" s="54" t="s">
        <v>62</v>
      </c>
      <c r="B444" s="55" t="s">
        <v>69</v>
      </c>
      <c r="C444" s="56">
        <f t="shared" si="1095"/>
        <v>372748</v>
      </c>
      <c r="D444" s="56">
        <f t="shared" si="1116"/>
        <v>279496</v>
      </c>
      <c r="E444" s="56">
        <v>224165</v>
      </c>
      <c r="F444" s="56">
        <v>55331</v>
      </c>
      <c r="G444" s="56">
        <v>87635</v>
      </c>
      <c r="H444" s="56"/>
      <c r="I444" s="56"/>
      <c r="J444" s="56">
        <v>5617</v>
      </c>
      <c r="K444" s="56"/>
      <c r="L444" s="57"/>
      <c r="M444" s="57"/>
    </row>
    <row r="445" spans="1:13" s="7" customFormat="1" ht="15.75" customHeight="1" x14ac:dyDescent="0.2">
      <c r="A445" s="25"/>
      <c r="B445" s="25"/>
      <c r="C445" s="27">
        <f>D445+G445+H445+I445+J445+K445+L445+M445</f>
        <v>1545</v>
      </c>
      <c r="D445" s="27">
        <f>SUM(E445,F445)</f>
        <v>1545</v>
      </c>
      <c r="E445" s="28">
        <v>791</v>
      </c>
      <c r="F445" s="29">
        <v>754</v>
      </c>
      <c r="G445" s="29"/>
      <c r="H445" s="27"/>
      <c r="I445" s="27"/>
      <c r="J445" s="27"/>
      <c r="K445" s="27"/>
      <c r="L445" s="27"/>
      <c r="M445" s="27"/>
    </row>
    <row r="446" spans="1:13" s="7" customFormat="1" ht="15.75" customHeight="1" x14ac:dyDescent="0.2">
      <c r="A446" s="94"/>
      <c r="B446" s="94"/>
      <c r="C446" s="95">
        <f>SUM(C444:C445)</f>
        <v>374293</v>
      </c>
      <c r="D446" s="95">
        <f t="shared" ref="D446" si="1237">SUM(D444:D445)</f>
        <v>281041</v>
      </c>
      <c r="E446" s="95">
        <f t="shared" ref="E446" si="1238">SUM(E444:E445)</f>
        <v>224956</v>
      </c>
      <c r="F446" s="95">
        <f t="shared" ref="F446" si="1239">SUM(F444:F445)</f>
        <v>56085</v>
      </c>
      <c r="G446" s="95">
        <f t="shared" ref="G446" si="1240">SUM(G444:G445)</f>
        <v>87635</v>
      </c>
      <c r="H446" s="95">
        <f t="shared" ref="H446" si="1241">SUM(H444:H445)</f>
        <v>0</v>
      </c>
      <c r="I446" s="95">
        <f t="shared" ref="I446" si="1242">SUM(I444:I445)</f>
        <v>0</v>
      </c>
      <c r="J446" s="95">
        <f t="shared" ref="J446" si="1243">SUM(J444:J445)</f>
        <v>5617</v>
      </c>
      <c r="K446" s="95">
        <f t="shared" ref="K446" si="1244">SUM(K444:K445)</f>
        <v>0</v>
      </c>
      <c r="L446" s="95">
        <f t="shared" ref="L446" si="1245">SUM(L444:L445)</f>
        <v>0</v>
      </c>
      <c r="M446" s="95">
        <f t="shared" ref="M446" si="1246">SUM(M444:M445)</f>
        <v>0</v>
      </c>
    </row>
    <row r="447" spans="1:13" s="58" customFormat="1" ht="15.75" customHeight="1" x14ac:dyDescent="0.2">
      <c r="A447" s="54" t="s">
        <v>62</v>
      </c>
      <c r="B447" s="55" t="s">
        <v>70</v>
      </c>
      <c r="C447" s="56">
        <f t="shared" si="1095"/>
        <v>331451</v>
      </c>
      <c r="D447" s="56">
        <f t="shared" si="1116"/>
        <v>247698</v>
      </c>
      <c r="E447" s="56">
        <v>197984</v>
      </c>
      <c r="F447" s="56">
        <v>49714</v>
      </c>
      <c r="G447" s="56">
        <v>78631</v>
      </c>
      <c r="H447" s="56"/>
      <c r="I447" s="56"/>
      <c r="J447" s="56">
        <v>5122</v>
      </c>
      <c r="K447" s="56"/>
      <c r="L447" s="57"/>
      <c r="M447" s="57"/>
    </row>
    <row r="448" spans="1:13" s="7" customFormat="1" ht="15.75" customHeight="1" x14ac:dyDescent="0.2">
      <c r="A448" s="25"/>
      <c r="B448" s="25"/>
      <c r="C448" s="27">
        <f>D448+G448+H448+I448+J448+K448+L448+M448</f>
        <v>1304</v>
      </c>
      <c r="D448" s="27">
        <f>SUM(E448,F448)</f>
        <v>1304</v>
      </c>
      <c r="E448" s="28">
        <v>728</v>
      </c>
      <c r="F448" s="29">
        <v>576</v>
      </c>
      <c r="G448" s="29"/>
      <c r="H448" s="27"/>
      <c r="I448" s="27"/>
      <c r="J448" s="27"/>
      <c r="K448" s="27"/>
      <c r="L448" s="27"/>
      <c r="M448" s="27"/>
    </row>
    <row r="449" spans="1:13" s="7" customFormat="1" ht="15.75" customHeight="1" x14ac:dyDescent="0.2">
      <c r="A449" s="94"/>
      <c r="B449" s="94"/>
      <c r="C449" s="95">
        <f>SUM(C447:C448)</f>
        <v>332755</v>
      </c>
      <c r="D449" s="95">
        <f t="shared" ref="D449" si="1247">SUM(D447:D448)</f>
        <v>249002</v>
      </c>
      <c r="E449" s="95">
        <f t="shared" ref="E449" si="1248">SUM(E447:E448)</f>
        <v>198712</v>
      </c>
      <c r="F449" s="95">
        <f t="shared" ref="F449" si="1249">SUM(F447:F448)</f>
        <v>50290</v>
      </c>
      <c r="G449" s="95">
        <f t="shared" ref="G449" si="1250">SUM(G447:G448)</f>
        <v>78631</v>
      </c>
      <c r="H449" s="95">
        <f t="shared" ref="H449" si="1251">SUM(H447:H448)</f>
        <v>0</v>
      </c>
      <c r="I449" s="95">
        <f t="shared" ref="I449" si="1252">SUM(I447:I448)</f>
        <v>0</v>
      </c>
      <c r="J449" s="95">
        <f t="shared" ref="J449" si="1253">SUM(J447:J448)</f>
        <v>5122</v>
      </c>
      <c r="K449" s="95">
        <f t="shared" ref="K449" si="1254">SUM(K447:K448)</f>
        <v>0</v>
      </c>
      <c r="L449" s="95">
        <f t="shared" ref="L449" si="1255">SUM(L447:L448)</f>
        <v>0</v>
      </c>
      <c r="M449" s="95">
        <f t="shared" ref="M449" si="1256">SUM(M447:M448)</f>
        <v>0</v>
      </c>
    </row>
    <row r="450" spans="1:13" s="58" customFormat="1" ht="15.75" customHeight="1" x14ac:dyDescent="0.2">
      <c r="A450" s="54" t="s">
        <v>62</v>
      </c>
      <c r="B450" s="55" t="s">
        <v>80</v>
      </c>
      <c r="C450" s="56">
        <f>SUM(D450,G450,H450:M450)</f>
        <v>698557</v>
      </c>
      <c r="D450" s="56">
        <f>SUM(E450:F450)</f>
        <v>601713</v>
      </c>
      <c r="E450" s="56">
        <v>480187</v>
      </c>
      <c r="F450" s="56">
        <v>121526</v>
      </c>
      <c r="G450" s="56">
        <v>95444</v>
      </c>
      <c r="H450" s="56"/>
      <c r="I450" s="56"/>
      <c r="J450" s="56">
        <v>1400</v>
      </c>
      <c r="K450" s="56"/>
      <c r="L450" s="57"/>
      <c r="M450" s="57"/>
    </row>
    <row r="451" spans="1:13" s="7" customFormat="1" ht="15.75" customHeight="1" x14ac:dyDescent="0.2">
      <c r="A451" s="25"/>
      <c r="B451" s="25"/>
      <c r="C451" s="27">
        <f>D451+G451+H451+I451+J451+K451+L451+M451</f>
        <v>1003</v>
      </c>
      <c r="D451" s="27">
        <f>SUM(E451,F451)</f>
        <v>1003</v>
      </c>
      <c r="E451" s="28">
        <v>-1423</v>
      </c>
      <c r="F451" s="29">
        <v>2426</v>
      </c>
      <c r="G451" s="29"/>
      <c r="H451" s="27"/>
      <c r="I451" s="27"/>
      <c r="J451" s="27"/>
      <c r="K451" s="27"/>
      <c r="L451" s="27"/>
      <c r="M451" s="27"/>
    </row>
    <row r="452" spans="1:13" s="7" customFormat="1" ht="15.75" customHeight="1" x14ac:dyDescent="0.2">
      <c r="A452" s="94"/>
      <c r="B452" s="94"/>
      <c r="C452" s="95">
        <f>SUM(C450:C451)</f>
        <v>699560</v>
      </c>
      <c r="D452" s="95">
        <f t="shared" ref="D452" si="1257">SUM(D450:D451)</f>
        <v>602716</v>
      </c>
      <c r="E452" s="95">
        <f t="shared" ref="E452" si="1258">SUM(E450:E451)</f>
        <v>478764</v>
      </c>
      <c r="F452" s="95">
        <f t="shared" ref="F452" si="1259">SUM(F450:F451)</f>
        <v>123952</v>
      </c>
      <c r="G452" s="95">
        <f t="shared" ref="G452" si="1260">SUM(G450:G451)</f>
        <v>95444</v>
      </c>
      <c r="H452" s="95">
        <f t="shared" ref="H452" si="1261">SUM(H450:H451)</f>
        <v>0</v>
      </c>
      <c r="I452" s="95">
        <f t="shared" ref="I452:K452" si="1262">SUM(I450:I451)</f>
        <v>0</v>
      </c>
      <c r="J452" s="95">
        <f t="shared" si="1262"/>
        <v>1400</v>
      </c>
      <c r="K452" s="95">
        <f t="shared" si="1262"/>
        <v>0</v>
      </c>
      <c r="L452" s="95">
        <f t="shared" ref="L452" si="1263">SUM(L450:L451)</f>
        <v>0</v>
      </c>
      <c r="M452" s="95">
        <f t="shared" ref="M452" si="1264">SUM(M450:M451)</f>
        <v>0</v>
      </c>
    </row>
    <row r="453" spans="1:13" s="58" customFormat="1" ht="24" customHeight="1" x14ac:dyDescent="0.2">
      <c r="A453" s="54" t="s">
        <v>62</v>
      </c>
      <c r="B453" s="55" t="s">
        <v>180</v>
      </c>
      <c r="C453" s="56">
        <f>SUM(D453,G453,H453:M453)</f>
        <v>1044941</v>
      </c>
      <c r="D453" s="56">
        <f>SUM(E453:F453)</f>
        <v>772008</v>
      </c>
      <c r="E453" s="56">
        <v>620600</v>
      </c>
      <c r="F453" s="56">
        <v>151408</v>
      </c>
      <c r="G453" s="56">
        <v>208154</v>
      </c>
      <c r="H453" s="56"/>
      <c r="I453" s="56"/>
      <c r="J453" s="56">
        <v>28779</v>
      </c>
      <c r="K453" s="56">
        <v>36000</v>
      </c>
      <c r="L453" s="57"/>
      <c r="M453" s="57"/>
    </row>
    <row r="454" spans="1:13" s="7" customFormat="1" ht="15.75" customHeight="1" x14ac:dyDescent="0.2">
      <c r="A454" s="25"/>
      <c r="B454" s="25"/>
      <c r="C454" s="27">
        <f>D454+G454+H454+I454+J454+K454+L454+M454</f>
        <v>-9810</v>
      </c>
      <c r="D454" s="27">
        <f>SUM(E454,F454)</f>
        <v>-9810</v>
      </c>
      <c r="E454" s="28">
        <v>-7906</v>
      </c>
      <c r="F454" s="29">
        <v>-1904</v>
      </c>
      <c r="G454" s="29"/>
      <c r="H454" s="27"/>
      <c r="I454" s="27"/>
      <c r="J454" s="27"/>
      <c r="K454" s="27"/>
      <c r="L454" s="27"/>
      <c r="M454" s="27"/>
    </row>
    <row r="455" spans="1:13" s="7" customFormat="1" ht="15.75" customHeight="1" x14ac:dyDescent="0.2">
      <c r="A455" s="94"/>
      <c r="B455" s="94"/>
      <c r="C455" s="95">
        <f>SUM(C453:C454)</f>
        <v>1035131</v>
      </c>
      <c r="D455" s="95">
        <f t="shared" ref="D455" si="1265">SUM(D453:D454)</f>
        <v>762198</v>
      </c>
      <c r="E455" s="95">
        <f t="shared" ref="E455" si="1266">SUM(E453:E454)</f>
        <v>612694</v>
      </c>
      <c r="F455" s="95">
        <f t="shared" ref="F455" si="1267">SUM(F453:F454)</f>
        <v>149504</v>
      </c>
      <c r="G455" s="95">
        <f t="shared" ref="G455" si="1268">SUM(G453:G454)</f>
        <v>208154</v>
      </c>
      <c r="H455" s="95">
        <f t="shared" ref="H455" si="1269">SUM(H453:H454)</f>
        <v>0</v>
      </c>
      <c r="I455" s="95">
        <f t="shared" ref="I455" si="1270">SUM(I453:I454)</f>
        <v>0</v>
      </c>
      <c r="J455" s="95">
        <f t="shared" ref="J455" si="1271">SUM(J453:J454)</f>
        <v>28779</v>
      </c>
      <c r="K455" s="95">
        <f t="shared" ref="K455" si="1272">SUM(K453:K454)</f>
        <v>36000</v>
      </c>
      <c r="L455" s="95">
        <f t="shared" ref="L455" si="1273">SUM(L453:L454)</f>
        <v>0</v>
      </c>
      <c r="M455" s="95">
        <f t="shared" ref="M455" si="1274">SUM(M453:M454)</f>
        <v>0</v>
      </c>
    </row>
    <row r="456" spans="1:13" s="58" customFormat="1" ht="15.75" customHeight="1" x14ac:dyDescent="0.2">
      <c r="A456" s="54" t="s">
        <v>71</v>
      </c>
      <c r="B456" s="55" t="s">
        <v>72</v>
      </c>
      <c r="C456" s="56">
        <f t="shared" si="1095"/>
        <v>467865</v>
      </c>
      <c r="D456" s="56">
        <f t="shared" si="1116"/>
        <v>374714</v>
      </c>
      <c r="E456" s="56">
        <v>301090</v>
      </c>
      <c r="F456" s="56">
        <v>73624</v>
      </c>
      <c r="G456" s="56">
        <v>86000</v>
      </c>
      <c r="H456" s="56"/>
      <c r="I456" s="56"/>
      <c r="J456" s="56">
        <v>7000</v>
      </c>
      <c r="K456" s="57"/>
      <c r="L456" s="57">
        <v>151</v>
      </c>
      <c r="M456" s="57"/>
    </row>
    <row r="457" spans="1:13" s="7" customFormat="1" ht="15.75" customHeight="1" x14ac:dyDescent="0.2">
      <c r="A457" s="25"/>
      <c r="B457" s="25"/>
      <c r="C457" s="27">
        <f>D457+G457+H457+I457+J457+K457+L457+M457</f>
        <v>4358</v>
      </c>
      <c r="D457" s="27">
        <f>SUM(E457,F457)</f>
        <v>4358</v>
      </c>
      <c r="E457" s="28">
        <v>3512</v>
      </c>
      <c r="F457" s="29">
        <v>846</v>
      </c>
      <c r="G457" s="29"/>
      <c r="H457" s="27"/>
      <c r="I457" s="27"/>
      <c r="J457" s="27"/>
      <c r="K457" s="27"/>
      <c r="L457" s="27"/>
      <c r="M457" s="27"/>
    </row>
    <row r="458" spans="1:13" s="7" customFormat="1" ht="15.75" customHeight="1" x14ac:dyDescent="0.2">
      <c r="A458" s="94"/>
      <c r="B458" s="94"/>
      <c r="C458" s="95">
        <f>SUM(C456:C457)</f>
        <v>472223</v>
      </c>
      <c r="D458" s="95">
        <f t="shared" ref="D458" si="1275">SUM(D456:D457)</f>
        <v>379072</v>
      </c>
      <c r="E458" s="95">
        <f t="shared" ref="E458" si="1276">SUM(E456:E457)</f>
        <v>304602</v>
      </c>
      <c r="F458" s="95">
        <f t="shared" ref="F458" si="1277">SUM(F456:F457)</f>
        <v>74470</v>
      </c>
      <c r="G458" s="95">
        <f t="shared" ref="G458" si="1278">SUM(G456:G457)</f>
        <v>86000</v>
      </c>
      <c r="H458" s="95">
        <f t="shared" ref="H458" si="1279">SUM(H456:H457)</f>
        <v>0</v>
      </c>
      <c r="I458" s="95">
        <f t="shared" ref="I458" si="1280">SUM(I456:I457)</f>
        <v>0</v>
      </c>
      <c r="J458" s="95">
        <f t="shared" ref="J458" si="1281">SUM(J456:J457)</f>
        <v>7000</v>
      </c>
      <c r="K458" s="95">
        <f t="shared" ref="K458" si="1282">SUM(K456:K457)</f>
        <v>0</v>
      </c>
      <c r="L458" s="95">
        <f t="shared" ref="L458" si="1283">SUM(L456:L457)</f>
        <v>151</v>
      </c>
      <c r="M458" s="95">
        <f t="shared" ref="M458" si="1284">SUM(M456:M457)</f>
        <v>0</v>
      </c>
    </row>
    <row r="459" spans="1:13" s="58" customFormat="1" ht="15.75" customHeight="1" x14ac:dyDescent="0.2">
      <c r="A459" s="54" t="s">
        <v>71</v>
      </c>
      <c r="B459" s="55" t="s">
        <v>73</v>
      </c>
      <c r="C459" s="56">
        <f t="shared" si="1095"/>
        <v>185751</v>
      </c>
      <c r="D459" s="56">
        <f t="shared" si="1116"/>
        <v>135367</v>
      </c>
      <c r="E459" s="56">
        <v>107907</v>
      </c>
      <c r="F459" s="56">
        <v>27460</v>
      </c>
      <c r="G459" s="56">
        <v>36119</v>
      </c>
      <c r="H459" s="56"/>
      <c r="I459" s="56"/>
      <c r="J459" s="56">
        <v>14265</v>
      </c>
      <c r="K459" s="57"/>
      <c r="L459" s="57"/>
      <c r="M459" s="57"/>
    </row>
    <row r="460" spans="1:13" s="7" customFormat="1" ht="15.75" customHeight="1" x14ac:dyDescent="0.2">
      <c r="A460" s="25"/>
      <c r="B460" s="25"/>
      <c r="C460" s="27">
        <f>D460+G460+H460+I460+J460+K460+L460+M460</f>
        <v>6177</v>
      </c>
      <c r="D460" s="27">
        <f>SUM(E460,F460)</f>
        <v>6177</v>
      </c>
      <c r="E460" s="28">
        <v>4978</v>
      </c>
      <c r="F460" s="29">
        <v>1199</v>
      </c>
      <c r="G460" s="29">
        <v>-75</v>
      </c>
      <c r="H460" s="27"/>
      <c r="I460" s="27"/>
      <c r="J460" s="27">
        <v>75</v>
      </c>
      <c r="K460" s="27"/>
      <c r="L460" s="27"/>
      <c r="M460" s="27"/>
    </row>
    <row r="461" spans="1:13" s="7" customFormat="1" ht="15.75" customHeight="1" x14ac:dyDescent="0.2">
      <c r="A461" s="94"/>
      <c r="B461" s="94"/>
      <c r="C461" s="95">
        <f t="shared" ref="C461:M461" si="1285">SUM(C459:C460)</f>
        <v>191928</v>
      </c>
      <c r="D461" s="95">
        <f t="shared" si="1285"/>
        <v>141544</v>
      </c>
      <c r="E461" s="95">
        <f t="shared" si="1285"/>
        <v>112885</v>
      </c>
      <c r="F461" s="95">
        <f t="shared" si="1285"/>
        <v>28659</v>
      </c>
      <c r="G461" s="95">
        <f t="shared" si="1285"/>
        <v>36044</v>
      </c>
      <c r="H461" s="95">
        <f t="shared" si="1285"/>
        <v>0</v>
      </c>
      <c r="I461" s="95">
        <f t="shared" si="1285"/>
        <v>0</v>
      </c>
      <c r="J461" s="95">
        <f t="shared" si="1285"/>
        <v>14340</v>
      </c>
      <c r="K461" s="95">
        <f t="shared" si="1285"/>
        <v>0</v>
      </c>
      <c r="L461" s="95">
        <f t="shared" si="1285"/>
        <v>0</v>
      </c>
      <c r="M461" s="95">
        <f t="shared" si="1285"/>
        <v>0</v>
      </c>
    </row>
    <row r="462" spans="1:13" s="58" customFormat="1" ht="15.75" customHeight="1" x14ac:dyDescent="0.2">
      <c r="A462" s="54" t="s">
        <v>71</v>
      </c>
      <c r="B462" s="55" t="s">
        <v>74</v>
      </c>
      <c r="C462" s="56">
        <f t="shared" si="1095"/>
        <v>533537</v>
      </c>
      <c r="D462" s="56">
        <f t="shared" si="1116"/>
        <v>347028</v>
      </c>
      <c r="E462" s="56">
        <v>279099</v>
      </c>
      <c r="F462" s="56">
        <v>67929</v>
      </c>
      <c r="G462" s="56">
        <v>174309</v>
      </c>
      <c r="H462" s="56"/>
      <c r="I462" s="56"/>
      <c r="J462" s="56">
        <v>12200</v>
      </c>
      <c r="K462" s="57"/>
      <c r="L462" s="57"/>
      <c r="M462" s="57"/>
    </row>
    <row r="463" spans="1:13" s="7" customFormat="1" ht="15.75" customHeight="1" x14ac:dyDescent="0.2">
      <c r="A463" s="25"/>
      <c r="B463" s="25"/>
      <c r="C463" s="27">
        <f>D463+G463+H463+I463+J463+K463+L463+M463</f>
        <v>-1210</v>
      </c>
      <c r="D463" s="27">
        <f>SUM(E463,F463)</f>
        <v>-1210</v>
      </c>
      <c r="E463" s="28">
        <v>-975</v>
      </c>
      <c r="F463" s="29">
        <v>-235</v>
      </c>
      <c r="G463" s="29">
        <v>-800</v>
      </c>
      <c r="H463" s="27"/>
      <c r="I463" s="27"/>
      <c r="J463" s="27">
        <v>800</v>
      </c>
      <c r="K463" s="27"/>
      <c r="L463" s="27"/>
      <c r="M463" s="27"/>
    </row>
    <row r="464" spans="1:13" s="7" customFormat="1" ht="15.75" customHeight="1" x14ac:dyDescent="0.2">
      <c r="A464" s="94"/>
      <c r="B464" s="94"/>
      <c r="C464" s="95">
        <f t="shared" ref="C464:M464" si="1286">SUM(C462:C463)</f>
        <v>532327</v>
      </c>
      <c r="D464" s="95">
        <f t="shared" si="1286"/>
        <v>345818</v>
      </c>
      <c r="E464" s="95">
        <f t="shared" si="1286"/>
        <v>278124</v>
      </c>
      <c r="F464" s="95">
        <f t="shared" si="1286"/>
        <v>67694</v>
      </c>
      <c r="G464" s="95">
        <f t="shared" si="1286"/>
        <v>173509</v>
      </c>
      <c r="H464" s="95">
        <f t="shared" si="1286"/>
        <v>0</v>
      </c>
      <c r="I464" s="95">
        <f t="shared" si="1286"/>
        <v>0</v>
      </c>
      <c r="J464" s="95">
        <f t="shared" si="1286"/>
        <v>13000</v>
      </c>
      <c r="K464" s="95">
        <f t="shared" si="1286"/>
        <v>0</v>
      </c>
      <c r="L464" s="95">
        <f t="shared" si="1286"/>
        <v>0</v>
      </c>
      <c r="M464" s="95">
        <f t="shared" si="1286"/>
        <v>0</v>
      </c>
    </row>
    <row r="465" spans="1:13" s="58" customFormat="1" ht="15.75" customHeight="1" x14ac:dyDescent="0.2">
      <c r="A465" s="54" t="s">
        <v>71</v>
      </c>
      <c r="B465" s="55" t="s">
        <v>224</v>
      </c>
      <c r="C465" s="56">
        <f t="shared" si="1095"/>
        <v>0</v>
      </c>
      <c r="D465" s="56">
        <f t="shared" si="1116"/>
        <v>0</v>
      </c>
      <c r="E465" s="56"/>
      <c r="F465" s="56"/>
      <c r="G465" s="56"/>
      <c r="H465" s="56"/>
      <c r="I465" s="56"/>
      <c r="J465" s="56"/>
      <c r="K465" s="57"/>
      <c r="L465" s="57"/>
      <c r="M465" s="57"/>
    </row>
    <row r="466" spans="1:13" s="7" customFormat="1" ht="15.75" customHeight="1" x14ac:dyDescent="0.2">
      <c r="A466" s="25"/>
      <c r="B466" s="25"/>
      <c r="C466" s="27">
        <f>D466+G466+H466+I466+J466+K466+L466+M466</f>
        <v>0</v>
      </c>
      <c r="D466" s="27">
        <f>SUM(E466,F466)</f>
        <v>0</v>
      </c>
      <c r="E466" s="28"/>
      <c r="F466" s="29"/>
      <c r="G466" s="29"/>
      <c r="H466" s="27"/>
      <c r="I466" s="27"/>
      <c r="J466" s="27"/>
      <c r="K466" s="27"/>
      <c r="L466" s="27"/>
      <c r="M466" s="27"/>
    </row>
    <row r="467" spans="1:13" s="7" customFormat="1" ht="15.75" customHeight="1" x14ac:dyDescent="0.2">
      <c r="A467" s="94"/>
      <c r="B467" s="94"/>
      <c r="C467" s="95">
        <f t="shared" ref="C467:M467" si="1287">SUM(C465:C466)</f>
        <v>0</v>
      </c>
      <c r="D467" s="95">
        <f t="shared" si="1287"/>
        <v>0</v>
      </c>
      <c r="E467" s="95">
        <f t="shared" si="1287"/>
        <v>0</v>
      </c>
      <c r="F467" s="95">
        <f t="shared" si="1287"/>
        <v>0</v>
      </c>
      <c r="G467" s="95">
        <f t="shared" si="1287"/>
        <v>0</v>
      </c>
      <c r="H467" s="95">
        <f t="shared" si="1287"/>
        <v>0</v>
      </c>
      <c r="I467" s="95">
        <f t="shared" si="1287"/>
        <v>0</v>
      </c>
      <c r="J467" s="95">
        <f t="shared" si="1287"/>
        <v>0</v>
      </c>
      <c r="K467" s="95">
        <f t="shared" si="1287"/>
        <v>0</v>
      </c>
      <c r="L467" s="95">
        <f t="shared" si="1287"/>
        <v>0</v>
      </c>
      <c r="M467" s="95">
        <f t="shared" si="1287"/>
        <v>0</v>
      </c>
    </row>
    <row r="468" spans="1:13" s="58" customFormat="1" ht="23.25" customHeight="1" x14ac:dyDescent="0.2">
      <c r="A468" s="54" t="s">
        <v>79</v>
      </c>
      <c r="B468" s="55" t="s">
        <v>76</v>
      </c>
      <c r="C468" s="56">
        <f t="shared" si="1095"/>
        <v>259982</v>
      </c>
      <c r="D468" s="56">
        <f t="shared" si="1116"/>
        <v>212098</v>
      </c>
      <c r="E468" s="56">
        <v>170116</v>
      </c>
      <c r="F468" s="56">
        <v>41982</v>
      </c>
      <c r="G468" s="56">
        <v>45884</v>
      </c>
      <c r="H468" s="56" t="s">
        <v>221</v>
      </c>
      <c r="I468" s="56"/>
      <c r="J468" s="56">
        <v>2000</v>
      </c>
      <c r="K468" s="57"/>
      <c r="L468" s="57"/>
      <c r="M468" s="57"/>
    </row>
    <row r="469" spans="1:13" s="7" customFormat="1" ht="15.75" customHeight="1" x14ac:dyDescent="0.2">
      <c r="A469" s="25"/>
      <c r="B469" s="25"/>
      <c r="C469" s="27">
        <f>D469+G469+H469+I469+J469+K469+L469+M469</f>
        <v>-4661</v>
      </c>
      <c r="D469" s="27">
        <f>SUM(E469,F469)</f>
        <v>-4661</v>
      </c>
      <c r="E469" s="28">
        <v>-3756</v>
      </c>
      <c r="F469" s="29">
        <v>-905</v>
      </c>
      <c r="G469" s="29"/>
      <c r="H469" s="27"/>
      <c r="I469" s="27"/>
      <c r="J469" s="27"/>
      <c r="K469" s="27"/>
      <c r="L469" s="27"/>
      <c r="M469" s="27"/>
    </row>
    <row r="470" spans="1:13" s="7" customFormat="1" ht="15.75" customHeight="1" x14ac:dyDescent="0.2">
      <c r="A470" s="94"/>
      <c r="B470" s="94"/>
      <c r="C470" s="95">
        <f t="shared" ref="C470:M470" si="1288">SUM(C468:C469)</f>
        <v>255321</v>
      </c>
      <c r="D470" s="95">
        <f t="shared" si="1288"/>
        <v>207437</v>
      </c>
      <c r="E470" s="95">
        <f t="shared" si="1288"/>
        <v>166360</v>
      </c>
      <c r="F470" s="95">
        <f t="shared" si="1288"/>
        <v>41077</v>
      </c>
      <c r="G470" s="95">
        <f t="shared" si="1288"/>
        <v>45884</v>
      </c>
      <c r="H470" s="95">
        <f t="shared" si="1288"/>
        <v>0</v>
      </c>
      <c r="I470" s="95">
        <f t="shared" si="1288"/>
        <v>0</v>
      </c>
      <c r="J470" s="95">
        <f t="shared" si="1288"/>
        <v>2000</v>
      </c>
      <c r="K470" s="95">
        <f t="shared" si="1288"/>
        <v>0</v>
      </c>
      <c r="L470" s="95">
        <f t="shared" si="1288"/>
        <v>0</v>
      </c>
      <c r="M470" s="95">
        <f t="shared" si="1288"/>
        <v>0</v>
      </c>
    </row>
    <row r="471" spans="1:13" s="58" customFormat="1" ht="23.25" customHeight="1" x14ac:dyDescent="0.2">
      <c r="A471" s="54" t="s">
        <v>79</v>
      </c>
      <c r="B471" s="60" t="s">
        <v>255</v>
      </c>
      <c r="C471" s="56">
        <f>SUM(D471,G471,H471:M471)</f>
        <v>0</v>
      </c>
      <c r="D471" s="56">
        <f>SUM(E471:F471)</f>
        <v>0</v>
      </c>
      <c r="E471" s="56"/>
      <c r="F471" s="56"/>
      <c r="G471" s="56"/>
      <c r="H471" s="56"/>
      <c r="I471" s="56"/>
      <c r="J471" s="56"/>
      <c r="K471" s="57"/>
      <c r="L471" s="57"/>
      <c r="M471" s="57"/>
    </row>
    <row r="472" spans="1:13" s="7" customFormat="1" ht="15.75" customHeight="1" x14ac:dyDescent="0.2">
      <c r="A472" s="25"/>
      <c r="B472" s="25"/>
      <c r="C472" s="27">
        <f>D472+G472+H472+I472+J472+K472+L472+M472</f>
        <v>120</v>
      </c>
      <c r="D472" s="27">
        <f>SUM(E472,F472)</f>
        <v>0</v>
      </c>
      <c r="E472" s="28"/>
      <c r="F472" s="29"/>
      <c r="G472" s="29">
        <v>120</v>
      </c>
      <c r="H472" s="27"/>
      <c r="I472" s="27"/>
      <c r="J472" s="27"/>
      <c r="K472" s="27"/>
      <c r="L472" s="27"/>
      <c r="M472" s="27"/>
    </row>
    <row r="473" spans="1:13" s="7" customFormat="1" ht="15.75" customHeight="1" x14ac:dyDescent="0.2">
      <c r="A473" s="94"/>
      <c r="B473" s="94"/>
      <c r="C473" s="95">
        <f t="shared" ref="C473:M473" si="1289">SUM(C471:C472)</f>
        <v>120</v>
      </c>
      <c r="D473" s="95">
        <f t="shared" si="1289"/>
        <v>0</v>
      </c>
      <c r="E473" s="95">
        <f t="shared" si="1289"/>
        <v>0</v>
      </c>
      <c r="F473" s="95">
        <f t="shared" si="1289"/>
        <v>0</v>
      </c>
      <c r="G473" s="95">
        <f t="shared" si="1289"/>
        <v>120</v>
      </c>
      <c r="H473" s="95">
        <f t="shared" si="1289"/>
        <v>0</v>
      </c>
      <c r="I473" s="95">
        <f t="shared" si="1289"/>
        <v>0</v>
      </c>
      <c r="J473" s="95">
        <f t="shared" si="1289"/>
        <v>0</v>
      </c>
      <c r="K473" s="95">
        <f t="shared" si="1289"/>
        <v>0</v>
      </c>
      <c r="L473" s="95">
        <f t="shared" si="1289"/>
        <v>0</v>
      </c>
      <c r="M473" s="95">
        <f t="shared" si="1289"/>
        <v>0</v>
      </c>
    </row>
    <row r="474" spans="1:13" s="58" customFormat="1" ht="15.75" customHeight="1" x14ac:dyDescent="0.2">
      <c r="A474" s="54" t="s">
        <v>79</v>
      </c>
      <c r="B474" s="60" t="s">
        <v>249</v>
      </c>
      <c r="C474" s="56">
        <f>SUM(D474,G474,H474:M474)</f>
        <v>20854</v>
      </c>
      <c r="D474" s="56">
        <f>SUM(E474:F474)</f>
        <v>0</v>
      </c>
      <c r="E474" s="56"/>
      <c r="F474" s="56"/>
      <c r="G474" s="56">
        <v>20854</v>
      </c>
      <c r="H474" s="56"/>
      <c r="I474" s="56"/>
      <c r="J474" s="56"/>
      <c r="K474" s="57"/>
      <c r="L474" s="57"/>
      <c r="M474" s="57"/>
    </row>
    <row r="475" spans="1:13" s="7" customFormat="1" ht="15.75" customHeight="1" x14ac:dyDescent="0.2">
      <c r="A475" s="25"/>
      <c r="B475" s="25"/>
      <c r="C475" s="27">
        <f>D475+G475+H475+I475+J475+K475+L475+M475</f>
        <v>0</v>
      </c>
      <c r="D475" s="27">
        <f>SUM(E475,F475)</f>
        <v>0</v>
      </c>
      <c r="E475" s="28"/>
      <c r="F475" s="29"/>
      <c r="G475" s="29"/>
      <c r="H475" s="27"/>
      <c r="I475" s="27"/>
      <c r="J475" s="27"/>
      <c r="K475" s="27"/>
      <c r="L475" s="27"/>
      <c r="M475" s="27"/>
    </row>
    <row r="476" spans="1:13" s="7" customFormat="1" ht="15.75" customHeight="1" x14ac:dyDescent="0.2">
      <c r="A476" s="94"/>
      <c r="B476" s="94"/>
      <c r="C476" s="95">
        <f t="shared" ref="C476:M476" si="1290">SUM(C474:C475)</f>
        <v>20854</v>
      </c>
      <c r="D476" s="95">
        <f t="shared" si="1290"/>
        <v>0</v>
      </c>
      <c r="E476" s="95">
        <f t="shared" si="1290"/>
        <v>0</v>
      </c>
      <c r="F476" s="95">
        <f t="shared" si="1290"/>
        <v>0</v>
      </c>
      <c r="G476" s="95">
        <f t="shared" si="1290"/>
        <v>20854</v>
      </c>
      <c r="H476" s="95">
        <f t="shared" si="1290"/>
        <v>0</v>
      </c>
      <c r="I476" s="95">
        <f t="shared" si="1290"/>
        <v>0</v>
      </c>
      <c r="J476" s="95">
        <f t="shared" si="1290"/>
        <v>0</v>
      </c>
      <c r="K476" s="95">
        <f t="shared" si="1290"/>
        <v>0</v>
      </c>
      <c r="L476" s="95">
        <f t="shared" si="1290"/>
        <v>0</v>
      </c>
      <c r="M476" s="95">
        <f t="shared" si="1290"/>
        <v>0</v>
      </c>
    </row>
    <row r="477" spans="1:13" s="58" customFormat="1" ht="15.75" customHeight="1" x14ac:dyDescent="0.2">
      <c r="A477" s="54" t="s">
        <v>79</v>
      </c>
      <c r="B477" s="60" t="s">
        <v>212</v>
      </c>
      <c r="C477" s="56">
        <f>SUM(D477,G477,H477:M477)</f>
        <v>52176</v>
      </c>
      <c r="D477" s="56">
        <f>SUM(E477:F477)</f>
        <v>0</v>
      </c>
      <c r="E477" s="56"/>
      <c r="F477" s="56"/>
      <c r="G477" s="56">
        <v>48600</v>
      </c>
      <c r="H477" s="56"/>
      <c r="I477" s="56"/>
      <c r="J477" s="56">
        <v>3576</v>
      </c>
      <c r="K477" s="57"/>
      <c r="L477" s="57"/>
      <c r="M477" s="57"/>
    </row>
    <row r="478" spans="1:13" s="7" customFormat="1" ht="15.75" customHeight="1" x14ac:dyDescent="0.2">
      <c r="A478" s="25"/>
      <c r="B478" s="25"/>
      <c r="C478" s="27">
        <f>D478+G478+H478+I478+J478+K478+L478+M478</f>
        <v>16256</v>
      </c>
      <c r="D478" s="27">
        <f>SUM(E478,F478)</f>
        <v>16496</v>
      </c>
      <c r="E478" s="28">
        <v>12465</v>
      </c>
      <c r="F478" s="29">
        <v>4031</v>
      </c>
      <c r="G478" s="29">
        <v>-240</v>
      </c>
      <c r="H478" s="27"/>
      <c r="I478" s="27"/>
      <c r="J478" s="27"/>
      <c r="K478" s="27"/>
      <c r="L478" s="27"/>
      <c r="M478" s="27"/>
    </row>
    <row r="479" spans="1:13" s="7" customFormat="1" ht="15.75" customHeight="1" x14ac:dyDescent="0.2">
      <c r="A479" s="94"/>
      <c r="B479" s="94"/>
      <c r="C479" s="95">
        <f t="shared" ref="C479:M479" si="1291">SUM(C477:C478)</f>
        <v>68432</v>
      </c>
      <c r="D479" s="95">
        <f t="shared" si="1291"/>
        <v>16496</v>
      </c>
      <c r="E479" s="95">
        <f t="shared" si="1291"/>
        <v>12465</v>
      </c>
      <c r="F479" s="95">
        <f t="shared" si="1291"/>
        <v>4031</v>
      </c>
      <c r="G479" s="95">
        <f t="shared" si="1291"/>
        <v>48360</v>
      </c>
      <c r="H479" s="95">
        <f t="shared" si="1291"/>
        <v>0</v>
      </c>
      <c r="I479" s="95">
        <f t="shared" si="1291"/>
        <v>0</v>
      </c>
      <c r="J479" s="95">
        <f t="shared" si="1291"/>
        <v>3576</v>
      </c>
      <c r="K479" s="95">
        <f t="shared" si="1291"/>
        <v>0</v>
      </c>
      <c r="L479" s="95">
        <f t="shared" si="1291"/>
        <v>0</v>
      </c>
      <c r="M479" s="95">
        <f t="shared" si="1291"/>
        <v>0</v>
      </c>
    </row>
    <row r="480" spans="1:13" s="58" customFormat="1" ht="15.75" customHeight="1" x14ac:dyDescent="0.2">
      <c r="A480" s="54" t="s">
        <v>79</v>
      </c>
      <c r="B480" s="60" t="s">
        <v>217</v>
      </c>
      <c r="C480" s="56">
        <f>SUM(D480,G480,H480:M480)</f>
        <v>6050</v>
      </c>
      <c r="D480" s="56">
        <f>SUM(E480:F480)</f>
        <v>1241</v>
      </c>
      <c r="E480" s="56">
        <v>1000</v>
      </c>
      <c r="F480" s="56">
        <v>241</v>
      </c>
      <c r="G480" s="56">
        <v>4809</v>
      </c>
      <c r="H480" s="56"/>
      <c r="I480" s="56"/>
      <c r="J480" s="56"/>
      <c r="K480" s="57"/>
      <c r="L480" s="57"/>
      <c r="M480" s="57"/>
    </row>
    <row r="481" spans="1:13" s="7" customFormat="1" ht="15.75" customHeight="1" x14ac:dyDescent="0.2">
      <c r="A481" s="25"/>
      <c r="B481" s="25"/>
      <c r="C481" s="27">
        <f>D481+G481+H481+I481+J481+K481+L481+M481</f>
        <v>0</v>
      </c>
      <c r="D481" s="27">
        <f>SUM(E481,F481)</f>
        <v>-845</v>
      </c>
      <c r="E481" s="28">
        <v>-681</v>
      </c>
      <c r="F481" s="29">
        <v>-164</v>
      </c>
      <c r="G481" s="29">
        <v>845</v>
      </c>
      <c r="H481" s="27"/>
      <c r="I481" s="27"/>
      <c r="J481" s="27"/>
      <c r="K481" s="27"/>
      <c r="L481" s="27"/>
      <c r="M481" s="27"/>
    </row>
    <row r="482" spans="1:13" s="7" customFormat="1" ht="15.75" customHeight="1" x14ac:dyDescent="0.2">
      <c r="A482" s="94"/>
      <c r="B482" s="94"/>
      <c r="C482" s="95">
        <f t="shared" ref="C482:M482" si="1292">SUM(C480:C481)</f>
        <v>6050</v>
      </c>
      <c r="D482" s="95">
        <f t="shared" si="1292"/>
        <v>396</v>
      </c>
      <c r="E482" s="95">
        <f t="shared" si="1292"/>
        <v>319</v>
      </c>
      <c r="F482" s="95">
        <f t="shared" si="1292"/>
        <v>77</v>
      </c>
      <c r="G482" s="95">
        <f t="shared" si="1292"/>
        <v>5654</v>
      </c>
      <c r="H482" s="95">
        <f t="shared" si="1292"/>
        <v>0</v>
      </c>
      <c r="I482" s="95">
        <f t="shared" si="1292"/>
        <v>0</v>
      </c>
      <c r="J482" s="95">
        <f t="shared" si="1292"/>
        <v>0</v>
      </c>
      <c r="K482" s="95">
        <f t="shared" si="1292"/>
        <v>0</v>
      </c>
      <c r="L482" s="95">
        <f t="shared" si="1292"/>
        <v>0</v>
      </c>
      <c r="M482" s="95">
        <f t="shared" si="1292"/>
        <v>0</v>
      </c>
    </row>
    <row r="483" spans="1:13" s="7" customFormat="1" ht="15.75" customHeight="1" x14ac:dyDescent="0.2">
      <c r="A483" s="25" t="s">
        <v>79</v>
      </c>
      <c r="B483" s="26" t="s">
        <v>77</v>
      </c>
      <c r="C483" s="56">
        <f t="shared" si="1095"/>
        <v>84070</v>
      </c>
      <c r="D483" s="61">
        <f t="shared" si="1116"/>
        <v>25969</v>
      </c>
      <c r="E483" s="61">
        <v>21091</v>
      </c>
      <c r="F483" s="61">
        <v>4878</v>
      </c>
      <c r="G483" s="61">
        <v>50681</v>
      </c>
      <c r="H483" s="61">
        <v>7420</v>
      </c>
      <c r="I483" s="61"/>
      <c r="J483" s="61"/>
      <c r="K483" s="29"/>
      <c r="L483" s="29"/>
      <c r="M483" s="29"/>
    </row>
    <row r="484" spans="1:13" s="7" customFormat="1" ht="15.75" customHeight="1" x14ac:dyDescent="0.2">
      <c r="A484" s="25"/>
      <c r="B484" s="25"/>
      <c r="C484" s="27">
        <f>D484+G484+H484+I484+J484+K484+L484+M484</f>
        <v>-18943</v>
      </c>
      <c r="D484" s="27">
        <f>SUM(E484,F484)</f>
        <v>-3338</v>
      </c>
      <c r="E484" s="28">
        <v>-3350</v>
      </c>
      <c r="F484" s="29">
        <v>12</v>
      </c>
      <c r="G484" s="29">
        <v>-15605</v>
      </c>
      <c r="H484" s="27"/>
      <c r="I484" s="27"/>
      <c r="J484" s="27"/>
      <c r="K484" s="27"/>
      <c r="L484" s="27"/>
      <c r="M484" s="27"/>
    </row>
    <row r="485" spans="1:13" s="7" customFormat="1" ht="15.75" customHeight="1" x14ac:dyDescent="0.2">
      <c r="A485" s="94"/>
      <c r="B485" s="94"/>
      <c r="C485" s="95">
        <f t="shared" ref="C485:M485" si="1293">SUM(C483:C484)</f>
        <v>65127</v>
      </c>
      <c r="D485" s="95">
        <f t="shared" si="1293"/>
        <v>22631</v>
      </c>
      <c r="E485" s="95">
        <f t="shared" si="1293"/>
        <v>17741</v>
      </c>
      <c r="F485" s="95">
        <f t="shared" si="1293"/>
        <v>4890</v>
      </c>
      <c r="G485" s="95">
        <f t="shared" si="1293"/>
        <v>35076</v>
      </c>
      <c r="H485" s="95">
        <f t="shared" si="1293"/>
        <v>7420</v>
      </c>
      <c r="I485" s="95">
        <f t="shared" si="1293"/>
        <v>0</v>
      </c>
      <c r="J485" s="95">
        <f t="shared" si="1293"/>
        <v>0</v>
      </c>
      <c r="K485" s="95">
        <f t="shared" si="1293"/>
        <v>0</v>
      </c>
      <c r="L485" s="95">
        <f t="shared" si="1293"/>
        <v>0</v>
      </c>
      <c r="M485" s="95">
        <f t="shared" si="1293"/>
        <v>0</v>
      </c>
    </row>
    <row r="486" spans="1:13" s="7" customFormat="1" ht="36.75" customHeight="1" x14ac:dyDescent="0.2">
      <c r="A486" s="25" t="s">
        <v>79</v>
      </c>
      <c r="B486" s="26" t="s">
        <v>78</v>
      </c>
      <c r="C486" s="56">
        <f t="shared" si="1095"/>
        <v>333561</v>
      </c>
      <c r="D486" s="61">
        <f t="shared" si="1116"/>
        <v>0</v>
      </c>
      <c r="E486" s="61"/>
      <c r="F486" s="61"/>
      <c r="G486" s="61"/>
      <c r="H486" s="61"/>
      <c r="I486" s="61"/>
      <c r="J486" s="61"/>
      <c r="K486" s="29"/>
      <c r="L486" s="29">
        <v>333561</v>
      </c>
      <c r="M486" s="29"/>
    </row>
    <row r="487" spans="1:13" s="7" customFormat="1" ht="15.75" customHeight="1" x14ac:dyDescent="0.2">
      <c r="A487" s="25"/>
      <c r="B487" s="25"/>
      <c r="C487" s="27">
        <f>D487+G487+H487+I487+J487+K487+L487+M487</f>
        <v>56487</v>
      </c>
      <c r="D487" s="27">
        <f>SUM(E487,F487)</f>
        <v>0</v>
      </c>
      <c r="E487" s="28"/>
      <c r="F487" s="29"/>
      <c r="G487" s="29"/>
      <c r="H487" s="27"/>
      <c r="I487" s="27"/>
      <c r="J487" s="27"/>
      <c r="K487" s="27"/>
      <c r="L487" s="27">
        <v>56487</v>
      </c>
      <c r="M487" s="27"/>
    </row>
    <row r="488" spans="1:13" s="7" customFormat="1" ht="15.75" customHeight="1" x14ac:dyDescent="0.2">
      <c r="A488" s="94"/>
      <c r="B488" s="94"/>
      <c r="C488" s="95">
        <f t="shared" ref="C488:M488" si="1294">SUM(C486:C487)</f>
        <v>390048</v>
      </c>
      <c r="D488" s="95">
        <f t="shared" si="1294"/>
        <v>0</v>
      </c>
      <c r="E488" s="95">
        <f t="shared" si="1294"/>
        <v>0</v>
      </c>
      <c r="F488" s="95">
        <f t="shared" si="1294"/>
        <v>0</v>
      </c>
      <c r="G488" s="95">
        <f t="shared" si="1294"/>
        <v>0</v>
      </c>
      <c r="H488" s="95">
        <f t="shared" si="1294"/>
        <v>0</v>
      </c>
      <c r="I488" s="95">
        <f t="shared" si="1294"/>
        <v>0</v>
      </c>
      <c r="J488" s="95">
        <f t="shared" si="1294"/>
        <v>0</v>
      </c>
      <c r="K488" s="95">
        <f t="shared" si="1294"/>
        <v>0</v>
      </c>
      <c r="L488" s="95">
        <f t="shared" si="1294"/>
        <v>390048</v>
      </c>
      <c r="M488" s="95">
        <f t="shared" si="1294"/>
        <v>0</v>
      </c>
    </row>
    <row r="489" spans="1:13" s="7" customFormat="1" ht="15.75" customHeight="1" x14ac:dyDescent="0.2">
      <c r="A489" s="54" t="s">
        <v>79</v>
      </c>
      <c r="B489" s="55" t="s">
        <v>195</v>
      </c>
      <c r="C489" s="56">
        <f>SUM(D489,G489,H489:M489)</f>
        <v>235572</v>
      </c>
      <c r="D489" s="56">
        <f>SUM(E489:F489)</f>
        <v>0</v>
      </c>
      <c r="E489" s="56"/>
      <c r="F489" s="56"/>
      <c r="G489" s="56">
        <v>3518</v>
      </c>
      <c r="H489" s="56"/>
      <c r="I489" s="56"/>
      <c r="J489" s="56">
        <v>232054</v>
      </c>
      <c r="K489" s="57"/>
      <c r="L489" s="57"/>
      <c r="M489" s="57"/>
    </row>
    <row r="490" spans="1:13" s="7" customFormat="1" ht="15.75" customHeight="1" x14ac:dyDescent="0.2">
      <c r="A490" s="25"/>
      <c r="B490" s="25"/>
      <c r="C490" s="27">
        <f>D490+G490+H490+I490+J490+K490+L490+M490</f>
        <v>0</v>
      </c>
      <c r="D490" s="27">
        <f>SUM(E490,F490)</f>
        <v>0</v>
      </c>
      <c r="E490" s="28"/>
      <c r="F490" s="29"/>
      <c r="G490" s="29"/>
      <c r="H490" s="27"/>
      <c r="I490" s="27"/>
      <c r="J490" s="27"/>
      <c r="K490" s="27"/>
      <c r="L490" s="27"/>
      <c r="M490" s="27"/>
    </row>
    <row r="491" spans="1:13" s="7" customFormat="1" ht="15.75" customHeight="1" x14ac:dyDescent="0.2">
      <c r="A491" s="94"/>
      <c r="B491" s="94"/>
      <c r="C491" s="95">
        <f t="shared" ref="C491:M491" si="1295">SUM(C489:C490)</f>
        <v>235572</v>
      </c>
      <c r="D491" s="95">
        <f t="shared" si="1295"/>
        <v>0</v>
      </c>
      <c r="E491" s="95">
        <f t="shared" si="1295"/>
        <v>0</v>
      </c>
      <c r="F491" s="95">
        <f t="shared" si="1295"/>
        <v>0</v>
      </c>
      <c r="G491" s="95">
        <f t="shared" si="1295"/>
        <v>3518</v>
      </c>
      <c r="H491" s="95">
        <f t="shared" si="1295"/>
        <v>0</v>
      </c>
      <c r="I491" s="95">
        <f t="shared" si="1295"/>
        <v>0</v>
      </c>
      <c r="J491" s="95">
        <f t="shared" si="1295"/>
        <v>232054</v>
      </c>
      <c r="K491" s="95">
        <f t="shared" si="1295"/>
        <v>0</v>
      </c>
      <c r="L491" s="95">
        <f t="shared" si="1295"/>
        <v>0</v>
      </c>
      <c r="M491" s="95">
        <f t="shared" si="1295"/>
        <v>0</v>
      </c>
    </row>
    <row r="492" spans="1:13" s="7" customFormat="1" ht="15.75" customHeight="1" x14ac:dyDescent="0.2">
      <c r="A492" s="25" t="s">
        <v>75</v>
      </c>
      <c r="B492" s="26" t="s">
        <v>81</v>
      </c>
      <c r="C492" s="56">
        <f>SUM(D492,G492,H492:M492)</f>
        <v>489369</v>
      </c>
      <c r="D492" s="29">
        <f>SUM(E492:F492)</f>
        <v>182854</v>
      </c>
      <c r="E492" s="29">
        <v>145503</v>
      </c>
      <c r="F492" s="29">
        <v>37351</v>
      </c>
      <c r="G492" s="29">
        <v>229358</v>
      </c>
      <c r="H492" s="29"/>
      <c r="I492" s="29"/>
      <c r="J492" s="29">
        <v>9957</v>
      </c>
      <c r="K492" s="29">
        <v>67200</v>
      </c>
      <c r="L492" s="29"/>
      <c r="M492" s="29"/>
    </row>
    <row r="493" spans="1:13" s="7" customFormat="1" ht="15.75" customHeight="1" x14ac:dyDescent="0.2">
      <c r="A493" s="25"/>
      <c r="B493" s="25"/>
      <c r="C493" s="27">
        <f>D493+G493+H493+I493+J493+K493+L493+M493</f>
        <v>122</v>
      </c>
      <c r="D493" s="27">
        <f>SUM(E493,F493)</f>
        <v>0</v>
      </c>
      <c r="E493" s="28"/>
      <c r="F493" s="29"/>
      <c r="G493" s="29">
        <v>122</v>
      </c>
      <c r="H493" s="27"/>
      <c r="I493" s="27"/>
      <c r="J493" s="27"/>
      <c r="K493" s="27"/>
      <c r="L493" s="27"/>
      <c r="M493" s="27"/>
    </row>
    <row r="494" spans="1:13" s="7" customFormat="1" ht="15.75" customHeight="1" x14ac:dyDescent="0.2">
      <c r="A494" s="94"/>
      <c r="B494" s="94"/>
      <c r="C494" s="95">
        <f t="shared" ref="C494:M494" si="1296">SUM(C492:C493)</f>
        <v>489491</v>
      </c>
      <c r="D494" s="95">
        <f t="shared" si="1296"/>
        <v>182854</v>
      </c>
      <c r="E494" s="95">
        <f t="shared" si="1296"/>
        <v>145503</v>
      </c>
      <c r="F494" s="95">
        <f t="shared" si="1296"/>
        <v>37351</v>
      </c>
      <c r="G494" s="95">
        <f t="shared" si="1296"/>
        <v>229480</v>
      </c>
      <c r="H494" s="95">
        <f t="shared" si="1296"/>
        <v>0</v>
      </c>
      <c r="I494" s="95">
        <f t="shared" si="1296"/>
        <v>0</v>
      </c>
      <c r="J494" s="95">
        <f t="shared" si="1296"/>
        <v>9957</v>
      </c>
      <c r="K494" s="95">
        <f t="shared" si="1296"/>
        <v>67200</v>
      </c>
      <c r="L494" s="95">
        <f t="shared" si="1296"/>
        <v>0</v>
      </c>
      <c r="M494" s="95">
        <f t="shared" si="1296"/>
        <v>0</v>
      </c>
    </row>
    <row r="495" spans="1:13" s="7" customFormat="1" ht="15.75" customHeight="1" x14ac:dyDescent="0.2">
      <c r="A495" s="25" t="s">
        <v>79</v>
      </c>
      <c r="B495" s="50" t="s">
        <v>215</v>
      </c>
      <c r="C495" s="56">
        <f>SUM(D495,G495,H495:M495)</f>
        <v>36288</v>
      </c>
      <c r="D495" s="29">
        <f>SUM(E495:F495)</f>
        <v>0</v>
      </c>
      <c r="E495" s="29"/>
      <c r="F495" s="29"/>
      <c r="G495" s="29">
        <v>36288</v>
      </c>
      <c r="H495" s="29"/>
      <c r="I495" s="29"/>
      <c r="J495" s="29">
        <v>0</v>
      </c>
      <c r="K495" s="29"/>
      <c r="L495" s="29"/>
      <c r="M495" s="29"/>
    </row>
    <row r="496" spans="1:13" s="7" customFormat="1" ht="18.75" customHeight="1" x14ac:dyDescent="0.2">
      <c r="A496" s="25"/>
      <c r="B496" s="25"/>
      <c r="C496" s="27">
        <f>D496+G496+H496+I496+J496+K496+L496+M496</f>
        <v>0</v>
      </c>
      <c r="D496" s="27">
        <f>SUM(E496,F496)</f>
        <v>0</v>
      </c>
      <c r="E496" s="28"/>
      <c r="F496" s="29"/>
      <c r="G496" s="29"/>
      <c r="H496" s="27"/>
      <c r="I496" s="27"/>
      <c r="J496" s="27"/>
      <c r="K496" s="27"/>
      <c r="L496" s="27"/>
      <c r="M496" s="27"/>
    </row>
    <row r="497" spans="1:13" s="7" customFormat="1" ht="15.75" customHeight="1" x14ac:dyDescent="0.2">
      <c r="A497" s="94"/>
      <c r="B497" s="94"/>
      <c r="C497" s="95">
        <f t="shared" ref="C497:M497" si="1297">SUM(C495:C496)</f>
        <v>36288</v>
      </c>
      <c r="D497" s="95">
        <f t="shared" si="1297"/>
        <v>0</v>
      </c>
      <c r="E497" s="95">
        <f t="shared" si="1297"/>
        <v>0</v>
      </c>
      <c r="F497" s="95">
        <f t="shared" si="1297"/>
        <v>0</v>
      </c>
      <c r="G497" s="95">
        <f t="shared" si="1297"/>
        <v>36288</v>
      </c>
      <c r="H497" s="95">
        <f t="shared" si="1297"/>
        <v>0</v>
      </c>
      <c r="I497" s="95">
        <f t="shared" si="1297"/>
        <v>0</v>
      </c>
      <c r="J497" s="95">
        <f t="shared" si="1297"/>
        <v>0</v>
      </c>
      <c r="K497" s="95">
        <f t="shared" si="1297"/>
        <v>0</v>
      </c>
      <c r="L497" s="95">
        <f t="shared" si="1297"/>
        <v>0</v>
      </c>
      <c r="M497" s="95">
        <f t="shared" si="1297"/>
        <v>0</v>
      </c>
    </row>
    <row r="498" spans="1:13" s="7" customFormat="1" ht="24.75" customHeight="1" x14ac:dyDescent="0.2">
      <c r="A498" s="25" t="s">
        <v>79</v>
      </c>
      <c r="B498" s="57" t="s">
        <v>196</v>
      </c>
      <c r="C498" s="56">
        <f>SUM(D498,G498,H498:M498)</f>
        <v>48593</v>
      </c>
      <c r="D498" s="29">
        <f>SUM(E498:F498)</f>
        <v>39987</v>
      </c>
      <c r="E498" s="56">
        <v>31545</v>
      </c>
      <c r="F498" s="56">
        <v>8442</v>
      </c>
      <c r="G498" s="56">
        <v>8606</v>
      </c>
      <c r="H498" s="56"/>
      <c r="I498" s="56"/>
      <c r="J498" s="56"/>
      <c r="K498" s="57"/>
      <c r="L498" s="57"/>
      <c r="M498" s="57"/>
    </row>
    <row r="499" spans="1:13" s="7" customFormat="1" ht="15.75" customHeight="1" x14ac:dyDescent="0.2">
      <c r="A499" s="25"/>
      <c r="B499" s="25"/>
      <c r="C499" s="27">
        <f>D499+G499+H499+I499+J499+K499+L499+M499</f>
        <v>0</v>
      </c>
      <c r="D499" s="27">
        <f>SUM(E499,F499)</f>
        <v>0</v>
      </c>
      <c r="E499" s="28"/>
      <c r="F499" s="29"/>
      <c r="G499" s="29"/>
      <c r="H499" s="27"/>
      <c r="I499" s="27"/>
      <c r="J499" s="27"/>
      <c r="K499" s="27"/>
      <c r="L499" s="27"/>
      <c r="M499" s="27"/>
    </row>
    <row r="500" spans="1:13" s="7" customFormat="1" ht="15.75" customHeight="1" x14ac:dyDescent="0.2">
      <c r="A500" s="94"/>
      <c r="B500" s="94"/>
      <c r="C500" s="95">
        <f t="shared" ref="C500:M500" si="1298">SUM(C498:C499)</f>
        <v>48593</v>
      </c>
      <c r="D500" s="95">
        <f t="shared" si="1298"/>
        <v>39987</v>
      </c>
      <c r="E500" s="95">
        <f t="shared" si="1298"/>
        <v>31545</v>
      </c>
      <c r="F500" s="95">
        <f t="shared" si="1298"/>
        <v>8442</v>
      </c>
      <c r="G500" s="95">
        <f t="shared" si="1298"/>
        <v>8606</v>
      </c>
      <c r="H500" s="95">
        <f t="shared" si="1298"/>
        <v>0</v>
      </c>
      <c r="I500" s="95">
        <f t="shared" si="1298"/>
        <v>0</v>
      </c>
      <c r="J500" s="95">
        <f t="shared" si="1298"/>
        <v>0</v>
      </c>
      <c r="K500" s="95">
        <f t="shared" si="1298"/>
        <v>0</v>
      </c>
      <c r="L500" s="95">
        <f t="shared" si="1298"/>
        <v>0</v>
      </c>
      <c r="M500" s="95">
        <f t="shared" si="1298"/>
        <v>0</v>
      </c>
    </row>
    <row r="501" spans="1:13" s="7" customFormat="1" ht="24.75" customHeight="1" x14ac:dyDescent="0.2">
      <c r="A501" s="25" t="s">
        <v>79</v>
      </c>
      <c r="B501" s="26" t="s">
        <v>154</v>
      </c>
      <c r="C501" s="56">
        <f t="shared" si="1095"/>
        <v>206567</v>
      </c>
      <c r="D501" s="29">
        <f t="shared" si="1116"/>
        <v>137324</v>
      </c>
      <c r="E501" s="29">
        <v>109738</v>
      </c>
      <c r="F501" s="29">
        <v>27586</v>
      </c>
      <c r="G501" s="29">
        <v>65483</v>
      </c>
      <c r="H501" s="29"/>
      <c r="I501" s="29"/>
      <c r="J501" s="29">
        <v>3760</v>
      </c>
      <c r="K501" s="29"/>
      <c r="L501" s="29"/>
      <c r="M501" s="29"/>
    </row>
    <row r="502" spans="1:13" s="7" customFormat="1" ht="15.75" customHeight="1" x14ac:dyDescent="0.2">
      <c r="A502" s="25"/>
      <c r="B502" s="25"/>
      <c r="C502" s="27">
        <f>D502+G502+H502+I502+J502+K502+L502+M502</f>
        <v>-12500</v>
      </c>
      <c r="D502" s="27">
        <f>SUM(E502,F502)</f>
        <v>-14215</v>
      </c>
      <c r="E502" s="28">
        <v>-12047</v>
      </c>
      <c r="F502" s="29">
        <v>-2168</v>
      </c>
      <c r="G502" s="29">
        <v>-8903</v>
      </c>
      <c r="H502" s="27"/>
      <c r="I502" s="27"/>
      <c r="J502" s="27">
        <v>10618</v>
      </c>
      <c r="K502" s="27"/>
      <c r="L502" s="27"/>
      <c r="M502" s="27"/>
    </row>
    <row r="503" spans="1:13" s="7" customFormat="1" ht="15.75" customHeight="1" x14ac:dyDescent="0.2">
      <c r="A503" s="94"/>
      <c r="B503" s="94"/>
      <c r="C503" s="95">
        <f t="shared" ref="C503:M503" si="1299">SUM(C501:C502)</f>
        <v>194067</v>
      </c>
      <c r="D503" s="95">
        <f t="shared" si="1299"/>
        <v>123109</v>
      </c>
      <c r="E503" s="95">
        <f t="shared" si="1299"/>
        <v>97691</v>
      </c>
      <c r="F503" s="95">
        <f t="shared" si="1299"/>
        <v>25418</v>
      </c>
      <c r="G503" s="95">
        <f t="shared" si="1299"/>
        <v>56580</v>
      </c>
      <c r="H503" s="95">
        <f t="shared" si="1299"/>
        <v>0</v>
      </c>
      <c r="I503" s="95">
        <f t="shared" si="1299"/>
        <v>0</v>
      </c>
      <c r="J503" s="95">
        <f t="shared" si="1299"/>
        <v>14378</v>
      </c>
      <c r="K503" s="95">
        <f t="shared" si="1299"/>
        <v>0</v>
      </c>
      <c r="L503" s="95">
        <f t="shared" si="1299"/>
        <v>0</v>
      </c>
      <c r="M503" s="95">
        <f t="shared" si="1299"/>
        <v>0</v>
      </c>
    </row>
    <row r="504" spans="1:13" s="58" customFormat="1" ht="15.75" customHeight="1" x14ac:dyDescent="0.2">
      <c r="A504" s="25" t="s">
        <v>79</v>
      </c>
      <c r="B504" s="57" t="s">
        <v>165</v>
      </c>
      <c r="C504" s="56">
        <f>SUM(D504,G504,H504:M504)</f>
        <v>48918</v>
      </c>
      <c r="D504" s="29">
        <f>SUM(E504:F504)</f>
        <v>24818</v>
      </c>
      <c r="E504" s="56">
        <v>20000</v>
      </c>
      <c r="F504" s="56">
        <v>4818</v>
      </c>
      <c r="G504" s="56">
        <v>15100</v>
      </c>
      <c r="H504" s="57"/>
      <c r="I504" s="57"/>
      <c r="J504" s="57"/>
      <c r="K504" s="57">
        <v>9000</v>
      </c>
      <c r="L504" s="57"/>
      <c r="M504" s="57"/>
    </row>
    <row r="505" spans="1:13" s="7" customFormat="1" ht="15.75" customHeight="1" x14ac:dyDescent="0.2">
      <c r="A505" s="25"/>
      <c r="B505" s="25"/>
      <c r="C505" s="27">
        <f>D505+G505+H505+I505+J505+K505+L505+M505</f>
        <v>0</v>
      </c>
      <c r="D505" s="27">
        <f>SUM(E505,F505)</f>
        <v>0</v>
      </c>
      <c r="E505" s="28"/>
      <c r="F505" s="29"/>
      <c r="G505" s="29"/>
      <c r="H505" s="27"/>
      <c r="I505" s="27"/>
      <c r="J505" s="27"/>
      <c r="K505" s="27"/>
      <c r="L505" s="27"/>
      <c r="M505" s="27"/>
    </row>
    <row r="506" spans="1:13" s="7" customFormat="1" ht="15.75" customHeight="1" x14ac:dyDescent="0.2">
      <c r="A506" s="94"/>
      <c r="B506" s="94"/>
      <c r="C506" s="95">
        <f t="shared" ref="C506:M506" si="1300">SUM(C504:C505)</f>
        <v>48918</v>
      </c>
      <c r="D506" s="95">
        <f t="shared" si="1300"/>
        <v>24818</v>
      </c>
      <c r="E506" s="95">
        <f t="shared" si="1300"/>
        <v>20000</v>
      </c>
      <c r="F506" s="95">
        <f t="shared" si="1300"/>
        <v>4818</v>
      </c>
      <c r="G506" s="95">
        <f t="shared" si="1300"/>
        <v>15100</v>
      </c>
      <c r="H506" s="95">
        <f t="shared" si="1300"/>
        <v>0</v>
      </c>
      <c r="I506" s="95">
        <f t="shared" si="1300"/>
        <v>0</v>
      </c>
      <c r="J506" s="95">
        <f t="shared" si="1300"/>
        <v>0</v>
      </c>
      <c r="K506" s="95">
        <f t="shared" si="1300"/>
        <v>9000</v>
      </c>
      <c r="L506" s="95">
        <f t="shared" si="1300"/>
        <v>0</v>
      </c>
      <c r="M506" s="95">
        <f t="shared" si="1300"/>
        <v>0</v>
      </c>
    </row>
    <row r="507" spans="1:13" s="58" customFormat="1" ht="15.75" customHeight="1" x14ac:dyDescent="0.2">
      <c r="A507" s="25" t="s">
        <v>79</v>
      </c>
      <c r="B507" s="57" t="s">
        <v>239</v>
      </c>
      <c r="C507" s="56">
        <f t="shared" si="1095"/>
        <v>17340</v>
      </c>
      <c r="D507" s="29">
        <f t="shared" si="1116"/>
        <v>12012</v>
      </c>
      <c r="E507" s="56">
        <v>9680</v>
      </c>
      <c r="F507" s="56">
        <v>2332</v>
      </c>
      <c r="G507" s="56">
        <v>5328</v>
      </c>
      <c r="H507" s="56"/>
      <c r="I507" s="56"/>
      <c r="J507" s="56"/>
      <c r="K507" s="57"/>
      <c r="L507" s="57"/>
      <c r="M507" s="57"/>
    </row>
    <row r="508" spans="1:13" s="7" customFormat="1" ht="15.75" customHeight="1" x14ac:dyDescent="0.2">
      <c r="A508" s="25"/>
      <c r="B508" s="25"/>
      <c r="C508" s="27">
        <f>D508+G508+H508+I508+J508+K508+L508+M508</f>
        <v>0</v>
      </c>
      <c r="D508" s="27">
        <f>SUM(E508,F508)</f>
        <v>0</v>
      </c>
      <c r="E508" s="28"/>
      <c r="F508" s="29"/>
      <c r="G508" s="29"/>
      <c r="H508" s="27"/>
      <c r="I508" s="27"/>
      <c r="J508" s="27"/>
      <c r="K508" s="27"/>
      <c r="L508" s="27"/>
      <c r="M508" s="27"/>
    </row>
    <row r="509" spans="1:13" s="7" customFormat="1" ht="15.75" customHeight="1" x14ac:dyDescent="0.2">
      <c r="A509" s="94"/>
      <c r="B509" s="94"/>
      <c r="C509" s="95">
        <f t="shared" ref="C509:M509" si="1301">SUM(C507:C508)</f>
        <v>17340</v>
      </c>
      <c r="D509" s="95">
        <f t="shared" si="1301"/>
        <v>12012</v>
      </c>
      <c r="E509" s="95">
        <f t="shared" si="1301"/>
        <v>9680</v>
      </c>
      <c r="F509" s="95">
        <f t="shared" si="1301"/>
        <v>2332</v>
      </c>
      <c r="G509" s="95">
        <f t="shared" si="1301"/>
        <v>5328</v>
      </c>
      <c r="H509" s="95">
        <f t="shared" si="1301"/>
        <v>0</v>
      </c>
      <c r="I509" s="95">
        <f t="shared" si="1301"/>
        <v>0</v>
      </c>
      <c r="J509" s="95">
        <f t="shared" si="1301"/>
        <v>0</v>
      </c>
      <c r="K509" s="95">
        <f t="shared" si="1301"/>
        <v>0</v>
      </c>
      <c r="L509" s="95">
        <f t="shared" si="1301"/>
        <v>0</v>
      </c>
      <c r="M509" s="95">
        <f t="shared" si="1301"/>
        <v>0</v>
      </c>
    </row>
    <row r="510" spans="1:13" s="58" customFormat="1" ht="15.75" customHeight="1" x14ac:dyDescent="0.2">
      <c r="A510" s="25" t="s">
        <v>219</v>
      </c>
      <c r="B510" s="57" t="s">
        <v>220</v>
      </c>
      <c r="C510" s="56">
        <f t="shared" si="1095"/>
        <v>166273</v>
      </c>
      <c r="D510" s="29">
        <f t="shared" si="1116"/>
        <v>28673</v>
      </c>
      <c r="E510" s="56">
        <v>23107</v>
      </c>
      <c r="F510" s="56">
        <v>5566</v>
      </c>
      <c r="G510" s="56">
        <v>26222</v>
      </c>
      <c r="H510" s="56"/>
      <c r="I510" s="56"/>
      <c r="J510" s="56">
        <v>34170</v>
      </c>
      <c r="K510" s="57"/>
      <c r="L510" s="57">
        <v>77208</v>
      </c>
      <c r="M510" s="57"/>
    </row>
    <row r="511" spans="1:13" s="7" customFormat="1" ht="15.75" customHeight="1" x14ac:dyDescent="0.2">
      <c r="A511" s="25"/>
      <c r="B511" s="25"/>
      <c r="C511" s="27">
        <f>D511+G511+H511+I511+J511+K511+L511+M511</f>
        <v>0</v>
      </c>
      <c r="D511" s="27">
        <f>SUM(E511,F511)</f>
        <v>0</v>
      </c>
      <c r="E511" s="28"/>
      <c r="F511" s="29"/>
      <c r="G511" s="29"/>
      <c r="H511" s="27"/>
      <c r="I511" s="27"/>
      <c r="J511" s="27"/>
      <c r="K511" s="27"/>
      <c r="L511" s="27"/>
      <c r="M511" s="27"/>
    </row>
    <row r="512" spans="1:13" s="7" customFormat="1" ht="15.75" customHeight="1" x14ac:dyDescent="0.2">
      <c r="A512" s="94"/>
      <c r="B512" s="94"/>
      <c r="C512" s="95">
        <f t="shared" ref="C512:M512" si="1302">SUM(C510:C511)</f>
        <v>166273</v>
      </c>
      <c r="D512" s="95">
        <f t="shared" si="1302"/>
        <v>28673</v>
      </c>
      <c r="E512" s="95">
        <f t="shared" si="1302"/>
        <v>23107</v>
      </c>
      <c r="F512" s="95">
        <f t="shared" si="1302"/>
        <v>5566</v>
      </c>
      <c r="G512" s="95">
        <f t="shared" si="1302"/>
        <v>26222</v>
      </c>
      <c r="H512" s="95">
        <f t="shared" si="1302"/>
        <v>0</v>
      </c>
      <c r="I512" s="95">
        <f t="shared" si="1302"/>
        <v>0</v>
      </c>
      <c r="J512" s="95">
        <f t="shared" si="1302"/>
        <v>34170</v>
      </c>
      <c r="K512" s="95">
        <f t="shared" si="1302"/>
        <v>0</v>
      </c>
      <c r="L512" s="95">
        <f t="shared" si="1302"/>
        <v>77208</v>
      </c>
      <c r="M512" s="95">
        <f t="shared" si="1302"/>
        <v>0</v>
      </c>
    </row>
    <row r="513" spans="1:13" s="58" customFormat="1" ht="15.75" customHeight="1" x14ac:dyDescent="0.2">
      <c r="A513" s="25" t="s">
        <v>79</v>
      </c>
      <c r="B513" s="57" t="s">
        <v>240</v>
      </c>
      <c r="C513" s="56">
        <f t="shared" ref="C513" si="1303">SUM(D513,G513,H513:M513)</f>
        <v>30600</v>
      </c>
      <c r="D513" s="29">
        <f t="shared" ref="D513" si="1304">SUM(E513:F513)</f>
        <v>5700</v>
      </c>
      <c r="E513" s="56">
        <v>4594</v>
      </c>
      <c r="F513" s="56">
        <v>1106</v>
      </c>
      <c r="G513" s="56">
        <v>23400</v>
      </c>
      <c r="H513" s="56"/>
      <c r="I513" s="56"/>
      <c r="J513" s="56">
        <v>1500</v>
      </c>
      <c r="K513" s="57"/>
      <c r="L513" s="57"/>
      <c r="M513" s="57"/>
    </row>
    <row r="514" spans="1:13" s="7" customFormat="1" ht="15.75" customHeight="1" x14ac:dyDescent="0.2">
      <c r="A514" s="25"/>
      <c r="B514" s="25"/>
      <c r="C514" s="27">
        <f>D514+G514+H514+I514+J514+K514+L514+M514</f>
        <v>0</v>
      </c>
      <c r="D514" s="27">
        <f>SUM(E514,F514)</f>
        <v>0</v>
      </c>
      <c r="E514" s="28"/>
      <c r="F514" s="29"/>
      <c r="G514" s="29"/>
      <c r="H514" s="27"/>
      <c r="I514" s="27"/>
      <c r="J514" s="27"/>
      <c r="K514" s="27"/>
      <c r="L514" s="27"/>
      <c r="M514" s="27"/>
    </row>
    <row r="515" spans="1:13" s="7" customFormat="1" ht="15.75" customHeight="1" x14ac:dyDescent="0.2">
      <c r="A515" s="94"/>
      <c r="B515" s="94"/>
      <c r="C515" s="95">
        <f t="shared" ref="C515:M515" si="1305">SUM(C513:C514)</f>
        <v>30600</v>
      </c>
      <c r="D515" s="95">
        <f t="shared" si="1305"/>
        <v>5700</v>
      </c>
      <c r="E515" s="95">
        <f t="shared" si="1305"/>
        <v>4594</v>
      </c>
      <c r="F515" s="95">
        <f t="shared" si="1305"/>
        <v>1106</v>
      </c>
      <c r="G515" s="95">
        <f t="shared" si="1305"/>
        <v>23400</v>
      </c>
      <c r="H515" s="95">
        <f t="shared" si="1305"/>
        <v>0</v>
      </c>
      <c r="I515" s="95">
        <f t="shared" si="1305"/>
        <v>0</v>
      </c>
      <c r="J515" s="95">
        <f t="shared" si="1305"/>
        <v>1500</v>
      </c>
      <c r="K515" s="95">
        <f t="shared" si="1305"/>
        <v>0</v>
      </c>
      <c r="L515" s="95">
        <f t="shared" si="1305"/>
        <v>0</v>
      </c>
      <c r="M515" s="95">
        <f t="shared" si="1305"/>
        <v>0</v>
      </c>
    </row>
    <row r="516" spans="1:13" s="58" customFormat="1" ht="37.5" customHeight="1" x14ac:dyDescent="0.2">
      <c r="A516" s="62" t="s">
        <v>79</v>
      </c>
      <c r="B516" s="57" t="s">
        <v>241</v>
      </c>
      <c r="C516" s="56">
        <f t="shared" si="1095"/>
        <v>10393</v>
      </c>
      <c r="D516" s="29">
        <f t="shared" si="1116"/>
        <v>0</v>
      </c>
      <c r="E516" s="56"/>
      <c r="F516" s="56"/>
      <c r="G516" s="56">
        <v>10393</v>
      </c>
      <c r="H516" s="56"/>
      <c r="I516" s="56"/>
      <c r="J516" s="56"/>
      <c r="K516" s="57"/>
      <c r="L516" s="57"/>
      <c r="M516" s="57"/>
    </row>
    <row r="517" spans="1:13" s="7" customFormat="1" ht="15.75" customHeight="1" x14ac:dyDescent="0.2">
      <c r="A517" s="25"/>
      <c r="B517" s="25"/>
      <c r="C517" s="27">
        <f>D517+G517+H517+I517+J517+K517+L517+M517</f>
        <v>0</v>
      </c>
      <c r="D517" s="27">
        <f>SUM(E517,F517)</f>
        <v>0</v>
      </c>
      <c r="E517" s="28"/>
      <c r="F517" s="29"/>
      <c r="G517" s="29"/>
      <c r="H517" s="27"/>
      <c r="I517" s="27"/>
      <c r="J517" s="27"/>
      <c r="K517" s="27"/>
      <c r="L517" s="27"/>
      <c r="M517" s="27"/>
    </row>
    <row r="518" spans="1:13" s="7" customFormat="1" ht="15.75" customHeight="1" x14ac:dyDescent="0.2">
      <c r="A518" s="94"/>
      <c r="B518" s="94"/>
      <c r="C518" s="95">
        <f t="shared" ref="C518:M518" si="1306">SUM(C516:C517)</f>
        <v>10393</v>
      </c>
      <c r="D518" s="95">
        <f t="shared" si="1306"/>
        <v>0</v>
      </c>
      <c r="E518" s="95">
        <f t="shared" si="1306"/>
        <v>0</v>
      </c>
      <c r="F518" s="95">
        <f t="shared" si="1306"/>
        <v>0</v>
      </c>
      <c r="G518" s="95">
        <f t="shared" si="1306"/>
        <v>10393</v>
      </c>
      <c r="H518" s="95">
        <f t="shared" si="1306"/>
        <v>0</v>
      </c>
      <c r="I518" s="95">
        <f t="shared" si="1306"/>
        <v>0</v>
      </c>
      <c r="J518" s="95">
        <f t="shared" si="1306"/>
        <v>0</v>
      </c>
      <c r="K518" s="95">
        <f t="shared" si="1306"/>
        <v>0</v>
      </c>
      <c r="L518" s="95">
        <f t="shared" si="1306"/>
        <v>0</v>
      </c>
      <c r="M518" s="95">
        <f t="shared" si="1306"/>
        <v>0</v>
      </c>
    </row>
    <row r="519" spans="1:13" s="58" customFormat="1" ht="24" customHeight="1" x14ac:dyDescent="0.2">
      <c r="A519" s="79" t="s">
        <v>62</v>
      </c>
      <c r="B519" s="80" t="s">
        <v>218</v>
      </c>
      <c r="C519" s="81">
        <f t="shared" si="1095"/>
        <v>14192</v>
      </c>
      <c r="D519" s="31">
        <f t="shared" si="1116"/>
        <v>0</v>
      </c>
      <c r="E519" s="88"/>
      <c r="F519" s="88"/>
      <c r="G519" s="81">
        <v>14192</v>
      </c>
      <c r="H519" s="81"/>
      <c r="I519" s="81"/>
      <c r="J519" s="81"/>
      <c r="K519" s="80"/>
      <c r="L519" s="80"/>
      <c r="M519" s="80"/>
    </row>
    <row r="520" spans="1:13" s="7" customFormat="1" ht="15.75" customHeight="1" x14ac:dyDescent="0.2">
      <c r="A520" s="25"/>
      <c r="B520" s="25"/>
      <c r="C520" s="27">
        <f>D520+G520+H520+I520+J520+K520+L520+M520</f>
        <v>0</v>
      </c>
      <c r="D520" s="27">
        <f>SUM(E520,F520)</f>
        <v>0</v>
      </c>
      <c r="E520" s="28"/>
      <c r="F520" s="29"/>
      <c r="G520" s="29"/>
      <c r="H520" s="27"/>
      <c r="I520" s="27"/>
      <c r="J520" s="27"/>
      <c r="K520" s="27"/>
      <c r="L520" s="27"/>
      <c r="M520" s="27"/>
    </row>
    <row r="521" spans="1:13" s="7" customFormat="1" ht="15.75" customHeight="1" x14ac:dyDescent="0.2">
      <c r="A521" s="94"/>
      <c r="B521" s="94"/>
      <c r="C521" s="95">
        <f t="shared" ref="C521:M521" si="1307">SUM(C519:C520)</f>
        <v>14192</v>
      </c>
      <c r="D521" s="95">
        <f t="shared" si="1307"/>
        <v>0</v>
      </c>
      <c r="E521" s="95">
        <f t="shared" si="1307"/>
        <v>0</v>
      </c>
      <c r="F521" s="95">
        <f t="shared" si="1307"/>
        <v>0</v>
      </c>
      <c r="G521" s="95">
        <f t="shared" si="1307"/>
        <v>14192</v>
      </c>
      <c r="H521" s="95">
        <f t="shared" si="1307"/>
        <v>0</v>
      </c>
      <c r="I521" s="95">
        <f t="shared" si="1307"/>
        <v>0</v>
      </c>
      <c r="J521" s="95">
        <f t="shared" si="1307"/>
        <v>0</v>
      </c>
      <c r="K521" s="95">
        <f t="shared" si="1307"/>
        <v>0</v>
      </c>
      <c r="L521" s="95">
        <f t="shared" si="1307"/>
        <v>0</v>
      </c>
      <c r="M521" s="95">
        <f t="shared" si="1307"/>
        <v>0</v>
      </c>
    </row>
    <row r="522" spans="1:13" s="58" customFormat="1" ht="15.75" customHeight="1" x14ac:dyDescent="0.2">
      <c r="A522" s="63" t="s">
        <v>62</v>
      </c>
      <c r="B522" s="57" t="s">
        <v>245</v>
      </c>
      <c r="C522" s="56">
        <f t="shared" ref="C522" si="1308">SUM(D522,G522,H522:M522)</f>
        <v>10063</v>
      </c>
      <c r="D522" s="29">
        <f t="shared" ref="D522" si="1309">SUM(E522:F522)</f>
        <v>931</v>
      </c>
      <c r="E522" s="56">
        <v>750</v>
      </c>
      <c r="F522" s="56">
        <v>181</v>
      </c>
      <c r="G522" s="56">
        <v>3142</v>
      </c>
      <c r="H522" s="56"/>
      <c r="I522" s="56"/>
      <c r="J522" s="56">
        <v>5990</v>
      </c>
      <c r="K522" s="57"/>
      <c r="L522" s="57"/>
      <c r="M522" s="57"/>
    </row>
    <row r="523" spans="1:13" s="7" customFormat="1" ht="15.75" customHeight="1" x14ac:dyDescent="0.2">
      <c r="A523" s="25"/>
      <c r="B523" s="25"/>
      <c r="C523" s="27">
        <f>D523+G523+H523+I523+J523+K523+L523+M523</f>
        <v>0</v>
      </c>
      <c r="D523" s="27">
        <f>SUM(E523,F523)</f>
        <v>1069</v>
      </c>
      <c r="E523" s="28">
        <v>863</v>
      </c>
      <c r="F523" s="29">
        <v>206</v>
      </c>
      <c r="G523" s="29">
        <v>-206</v>
      </c>
      <c r="H523" s="27"/>
      <c r="I523" s="27"/>
      <c r="J523" s="27">
        <v>-863</v>
      </c>
      <c r="K523" s="27"/>
      <c r="L523" s="27"/>
      <c r="M523" s="27"/>
    </row>
    <row r="524" spans="1:13" s="7" customFormat="1" ht="15.75" customHeight="1" x14ac:dyDescent="0.2">
      <c r="A524" s="94"/>
      <c r="B524" s="94"/>
      <c r="C524" s="95">
        <f t="shared" ref="C524:M524" si="1310">SUM(C522:C523)</f>
        <v>10063</v>
      </c>
      <c r="D524" s="95">
        <f t="shared" si="1310"/>
        <v>2000</v>
      </c>
      <c r="E524" s="95">
        <f t="shared" si="1310"/>
        <v>1613</v>
      </c>
      <c r="F524" s="95">
        <f t="shared" si="1310"/>
        <v>387</v>
      </c>
      <c r="G524" s="95">
        <f t="shared" si="1310"/>
        <v>2936</v>
      </c>
      <c r="H524" s="95">
        <f t="shared" si="1310"/>
        <v>0</v>
      </c>
      <c r="I524" s="95">
        <f t="shared" si="1310"/>
        <v>0</v>
      </c>
      <c r="J524" s="95">
        <f t="shared" si="1310"/>
        <v>5127</v>
      </c>
      <c r="K524" s="95">
        <f t="shared" si="1310"/>
        <v>0</v>
      </c>
      <c r="L524" s="95">
        <f t="shared" si="1310"/>
        <v>0</v>
      </c>
      <c r="M524" s="95">
        <f t="shared" si="1310"/>
        <v>0</v>
      </c>
    </row>
    <row r="525" spans="1:13" s="58" customFormat="1" ht="15.75" customHeight="1" x14ac:dyDescent="0.2">
      <c r="A525" s="63" t="s">
        <v>79</v>
      </c>
      <c r="B525" s="57" t="s">
        <v>214</v>
      </c>
      <c r="C525" s="56">
        <f t="shared" ref="C525" si="1311">SUM(D525,G525,H525:M525)</f>
        <v>64405</v>
      </c>
      <c r="D525" s="29">
        <f t="shared" ref="D525" si="1312">SUM(E525:F525)</f>
        <v>0</v>
      </c>
      <c r="E525" s="56"/>
      <c r="F525" s="56"/>
      <c r="G525" s="56">
        <v>52628</v>
      </c>
      <c r="H525" s="56"/>
      <c r="I525" s="56"/>
      <c r="J525" s="56">
        <v>11777</v>
      </c>
      <c r="K525" s="57"/>
      <c r="L525" s="57"/>
      <c r="M525" s="57"/>
    </row>
    <row r="526" spans="1:13" s="7" customFormat="1" ht="15.75" customHeight="1" x14ac:dyDescent="0.2">
      <c r="A526" s="25"/>
      <c r="B526" s="25"/>
      <c r="C526" s="27">
        <f>D526+G526+H526+I526+J526+K526+L526+M526</f>
        <v>0</v>
      </c>
      <c r="D526" s="27">
        <f>SUM(E526,F526)</f>
        <v>0</v>
      </c>
      <c r="E526" s="28"/>
      <c r="F526" s="29"/>
      <c r="G526" s="29">
        <v>-35693</v>
      </c>
      <c r="H526" s="27"/>
      <c r="I526" s="27"/>
      <c r="J526" s="27">
        <v>35693</v>
      </c>
      <c r="K526" s="27"/>
      <c r="L526" s="27"/>
      <c r="M526" s="27"/>
    </row>
    <row r="527" spans="1:13" s="7" customFormat="1" ht="15.75" customHeight="1" x14ac:dyDescent="0.2">
      <c r="A527" s="94"/>
      <c r="B527" s="94"/>
      <c r="C527" s="95">
        <f t="shared" ref="C527:M527" si="1313">SUM(C525:C526)</f>
        <v>64405</v>
      </c>
      <c r="D527" s="95">
        <f t="shared" si="1313"/>
        <v>0</v>
      </c>
      <c r="E527" s="95">
        <f t="shared" si="1313"/>
        <v>0</v>
      </c>
      <c r="F527" s="95">
        <f t="shared" si="1313"/>
        <v>0</v>
      </c>
      <c r="G527" s="95">
        <f t="shared" si="1313"/>
        <v>16935</v>
      </c>
      <c r="H527" s="95">
        <f t="shared" si="1313"/>
        <v>0</v>
      </c>
      <c r="I527" s="95">
        <f t="shared" si="1313"/>
        <v>0</v>
      </c>
      <c r="J527" s="95">
        <f t="shared" si="1313"/>
        <v>47470</v>
      </c>
      <c r="K527" s="95">
        <f t="shared" si="1313"/>
        <v>0</v>
      </c>
      <c r="L527" s="95">
        <f t="shared" si="1313"/>
        <v>0</v>
      </c>
      <c r="M527" s="95">
        <f t="shared" si="1313"/>
        <v>0</v>
      </c>
    </row>
    <row r="528" spans="1:13" s="58" customFormat="1" ht="24.75" customHeight="1" x14ac:dyDescent="0.2">
      <c r="A528" s="63" t="s">
        <v>79</v>
      </c>
      <c r="B528" s="57" t="s">
        <v>242</v>
      </c>
      <c r="C528" s="56">
        <f t="shared" ref="C528" si="1314">SUM(D528,G528,H528:M528)</f>
        <v>6983</v>
      </c>
      <c r="D528" s="29">
        <f t="shared" ref="D528" si="1315">SUM(E528:F528)</f>
        <v>0</v>
      </c>
      <c r="E528" s="56"/>
      <c r="F528" s="56"/>
      <c r="G528" s="56">
        <v>6983</v>
      </c>
      <c r="H528" s="56"/>
      <c r="I528" s="56"/>
      <c r="J528" s="56"/>
      <c r="K528" s="57"/>
      <c r="L528" s="57"/>
      <c r="M528" s="57"/>
    </row>
    <row r="529" spans="1:13" s="7" customFormat="1" ht="15.75" customHeight="1" x14ac:dyDescent="0.2">
      <c r="A529" s="25"/>
      <c r="B529" s="25"/>
      <c r="C529" s="27">
        <f>D529+G529+H529+I529+J529+K529+L529+M529</f>
        <v>0</v>
      </c>
      <c r="D529" s="27">
        <f>SUM(E529,F529)</f>
        <v>0</v>
      </c>
      <c r="E529" s="28"/>
      <c r="F529" s="29"/>
      <c r="G529" s="29"/>
      <c r="H529" s="27"/>
      <c r="I529" s="27"/>
      <c r="J529" s="27"/>
      <c r="K529" s="27"/>
      <c r="L529" s="27"/>
      <c r="M529" s="27"/>
    </row>
    <row r="530" spans="1:13" s="7" customFormat="1" ht="15.75" customHeight="1" x14ac:dyDescent="0.2">
      <c r="A530" s="94"/>
      <c r="B530" s="94"/>
      <c r="C530" s="95">
        <f t="shared" ref="C530:M530" si="1316">SUM(C528:C529)</f>
        <v>6983</v>
      </c>
      <c r="D530" s="95">
        <f t="shared" si="1316"/>
        <v>0</v>
      </c>
      <c r="E530" s="95">
        <f t="shared" si="1316"/>
        <v>0</v>
      </c>
      <c r="F530" s="95">
        <f t="shared" si="1316"/>
        <v>0</v>
      </c>
      <c r="G530" s="95">
        <f t="shared" si="1316"/>
        <v>6983</v>
      </c>
      <c r="H530" s="95">
        <f t="shared" si="1316"/>
        <v>0</v>
      </c>
      <c r="I530" s="95">
        <f t="shared" si="1316"/>
        <v>0</v>
      </c>
      <c r="J530" s="95">
        <f t="shared" si="1316"/>
        <v>0</v>
      </c>
      <c r="K530" s="95">
        <f t="shared" si="1316"/>
        <v>0</v>
      </c>
      <c r="L530" s="95">
        <f t="shared" si="1316"/>
        <v>0</v>
      </c>
      <c r="M530" s="95">
        <f t="shared" si="1316"/>
        <v>0</v>
      </c>
    </row>
    <row r="531" spans="1:13" s="58" customFormat="1" ht="26.25" customHeight="1" x14ac:dyDescent="0.2">
      <c r="A531" s="63" t="s">
        <v>79</v>
      </c>
      <c r="B531" s="57" t="s">
        <v>243</v>
      </c>
      <c r="C531" s="56">
        <f t="shared" ref="C531" si="1317">SUM(D531,G531,H531:M531)</f>
        <v>10933</v>
      </c>
      <c r="D531" s="29">
        <f t="shared" ref="D531" si="1318">SUM(E531:F531)</f>
        <v>0</v>
      </c>
      <c r="E531" s="56"/>
      <c r="F531" s="56"/>
      <c r="G531" s="56">
        <v>10933</v>
      </c>
      <c r="H531" s="56"/>
      <c r="I531" s="56"/>
      <c r="J531" s="56"/>
      <c r="K531" s="57"/>
      <c r="L531" s="57"/>
      <c r="M531" s="57"/>
    </row>
    <row r="532" spans="1:13" s="7" customFormat="1" ht="15.75" customHeight="1" x14ac:dyDescent="0.2">
      <c r="A532" s="25"/>
      <c r="B532" s="25"/>
      <c r="C532" s="27">
        <f>D532+G532+H532+I532+J532+K532+L532+M532</f>
        <v>0</v>
      </c>
      <c r="D532" s="27">
        <f>SUM(E532,F532)</f>
        <v>0</v>
      </c>
      <c r="E532" s="28"/>
      <c r="F532" s="29"/>
      <c r="G532" s="29"/>
      <c r="H532" s="27"/>
      <c r="I532" s="27"/>
      <c r="J532" s="27"/>
      <c r="K532" s="27"/>
      <c r="L532" s="27"/>
      <c r="M532" s="27"/>
    </row>
    <row r="533" spans="1:13" s="7" customFormat="1" ht="15.75" customHeight="1" x14ac:dyDescent="0.2">
      <c r="A533" s="94"/>
      <c r="B533" s="94"/>
      <c r="C533" s="95">
        <f t="shared" ref="C533:M533" si="1319">SUM(C531:C532)</f>
        <v>10933</v>
      </c>
      <c r="D533" s="95">
        <f t="shared" si="1319"/>
        <v>0</v>
      </c>
      <c r="E533" s="95">
        <f t="shared" si="1319"/>
        <v>0</v>
      </c>
      <c r="F533" s="95">
        <f t="shared" si="1319"/>
        <v>0</v>
      </c>
      <c r="G533" s="95">
        <f t="shared" si="1319"/>
        <v>10933</v>
      </c>
      <c r="H533" s="95">
        <f t="shared" si="1319"/>
        <v>0</v>
      </c>
      <c r="I533" s="95">
        <f t="shared" si="1319"/>
        <v>0</v>
      </c>
      <c r="J533" s="95">
        <f t="shared" si="1319"/>
        <v>0</v>
      </c>
      <c r="K533" s="95">
        <f t="shared" si="1319"/>
        <v>0</v>
      </c>
      <c r="L533" s="95">
        <f t="shared" si="1319"/>
        <v>0</v>
      </c>
      <c r="M533" s="95">
        <f t="shared" si="1319"/>
        <v>0</v>
      </c>
    </row>
    <row r="534" spans="1:13" s="58" customFormat="1" ht="24" customHeight="1" x14ac:dyDescent="0.2">
      <c r="A534" s="63" t="s">
        <v>79</v>
      </c>
      <c r="B534" s="57" t="s">
        <v>197</v>
      </c>
      <c r="C534" s="56">
        <f t="shared" ref="C534" si="1320">SUM(D534,G534,H534:M534)</f>
        <v>153180</v>
      </c>
      <c r="D534" s="29">
        <f t="shared" ref="D534" si="1321">SUM(E534:F534)</f>
        <v>137411</v>
      </c>
      <c r="E534" s="56">
        <v>125203</v>
      </c>
      <c r="F534" s="56">
        <v>12208</v>
      </c>
      <c r="G534" s="56">
        <v>15769</v>
      </c>
      <c r="H534" s="56"/>
      <c r="I534" s="56"/>
      <c r="J534" s="56"/>
      <c r="K534" s="57"/>
      <c r="L534" s="57"/>
      <c r="M534" s="57"/>
    </row>
    <row r="535" spans="1:13" s="7" customFormat="1" ht="15.75" customHeight="1" x14ac:dyDescent="0.2">
      <c r="A535" s="25"/>
      <c r="B535" s="25"/>
      <c r="C535" s="27">
        <f>D535+G535+H535+I535+J535+K535+L535+M535</f>
        <v>0</v>
      </c>
      <c r="D535" s="27">
        <f>SUM(E535,F535)</f>
        <v>0</v>
      </c>
      <c r="E535" s="28">
        <v>-6528</v>
      </c>
      <c r="F535" s="29">
        <v>6528</v>
      </c>
      <c r="G535" s="29"/>
      <c r="H535" s="27"/>
      <c r="I535" s="27"/>
      <c r="J535" s="27"/>
      <c r="K535" s="27"/>
      <c r="L535" s="27"/>
      <c r="M535" s="27"/>
    </row>
    <row r="536" spans="1:13" s="7" customFormat="1" ht="15.75" customHeight="1" x14ac:dyDescent="0.2">
      <c r="A536" s="94"/>
      <c r="B536" s="94"/>
      <c r="C536" s="95">
        <f t="shared" ref="C536:M536" si="1322">SUM(C534:C535)</f>
        <v>153180</v>
      </c>
      <c r="D536" s="95">
        <f t="shared" si="1322"/>
        <v>137411</v>
      </c>
      <c r="E536" s="95">
        <f t="shared" si="1322"/>
        <v>118675</v>
      </c>
      <c r="F536" s="95">
        <f t="shared" si="1322"/>
        <v>18736</v>
      </c>
      <c r="G536" s="95">
        <f t="shared" si="1322"/>
        <v>15769</v>
      </c>
      <c r="H536" s="95">
        <f t="shared" si="1322"/>
        <v>0</v>
      </c>
      <c r="I536" s="95">
        <f t="shared" si="1322"/>
        <v>0</v>
      </c>
      <c r="J536" s="95">
        <f t="shared" si="1322"/>
        <v>0</v>
      </c>
      <c r="K536" s="95">
        <f t="shared" si="1322"/>
        <v>0</v>
      </c>
      <c r="L536" s="95">
        <f t="shared" si="1322"/>
        <v>0</v>
      </c>
      <c r="M536" s="95">
        <f t="shared" si="1322"/>
        <v>0</v>
      </c>
    </row>
    <row r="537" spans="1:13" s="58" customFormat="1" ht="24.75" customHeight="1" x14ac:dyDescent="0.2">
      <c r="A537" s="63" t="s">
        <v>79</v>
      </c>
      <c r="B537" s="57" t="s">
        <v>198</v>
      </c>
      <c r="C537" s="56">
        <f t="shared" ref="C537" si="1323">SUM(D537,G537,H537:M537)</f>
        <v>47246</v>
      </c>
      <c r="D537" s="29">
        <f t="shared" ref="D537" si="1324">SUM(E537:F537)</f>
        <v>31080</v>
      </c>
      <c r="E537" s="56">
        <v>25046</v>
      </c>
      <c r="F537" s="56">
        <v>6034</v>
      </c>
      <c r="G537" s="56">
        <v>12486</v>
      </c>
      <c r="H537" s="56">
        <v>3680</v>
      </c>
      <c r="I537" s="56"/>
      <c r="J537" s="56"/>
      <c r="K537" s="57"/>
      <c r="L537" s="57"/>
      <c r="M537" s="57"/>
    </row>
    <row r="538" spans="1:13" s="7" customFormat="1" ht="15.75" customHeight="1" x14ac:dyDescent="0.2">
      <c r="A538" s="25"/>
      <c r="B538" s="25"/>
      <c r="C538" s="27">
        <f>D538+G538+H538+I538+J538+K538+L538+M538</f>
        <v>0</v>
      </c>
      <c r="D538" s="27">
        <f>SUM(E538,F538)</f>
        <v>1579</v>
      </c>
      <c r="E538" s="28">
        <v>1329</v>
      </c>
      <c r="F538" s="29">
        <v>250</v>
      </c>
      <c r="G538" s="29">
        <v>-1579</v>
      </c>
      <c r="H538" s="27"/>
      <c r="I538" s="27"/>
      <c r="J538" s="27"/>
      <c r="K538" s="27"/>
      <c r="L538" s="27"/>
      <c r="M538" s="27"/>
    </row>
    <row r="539" spans="1:13" s="7" customFormat="1" ht="15.75" customHeight="1" x14ac:dyDescent="0.2">
      <c r="A539" s="94"/>
      <c r="B539" s="94"/>
      <c r="C539" s="95">
        <f t="shared" ref="C539:M539" si="1325">SUM(C537:C538)</f>
        <v>47246</v>
      </c>
      <c r="D539" s="95">
        <f t="shared" si="1325"/>
        <v>32659</v>
      </c>
      <c r="E539" s="95">
        <f t="shared" si="1325"/>
        <v>26375</v>
      </c>
      <c r="F539" s="95">
        <f t="shared" si="1325"/>
        <v>6284</v>
      </c>
      <c r="G539" s="95">
        <f t="shared" si="1325"/>
        <v>10907</v>
      </c>
      <c r="H539" s="95">
        <f t="shared" si="1325"/>
        <v>3680</v>
      </c>
      <c r="I539" s="95">
        <f t="shared" si="1325"/>
        <v>0</v>
      </c>
      <c r="J539" s="95">
        <f t="shared" si="1325"/>
        <v>0</v>
      </c>
      <c r="K539" s="95">
        <f t="shared" si="1325"/>
        <v>0</v>
      </c>
      <c r="L539" s="95">
        <f t="shared" si="1325"/>
        <v>0</v>
      </c>
      <c r="M539" s="95">
        <f t="shared" si="1325"/>
        <v>0</v>
      </c>
    </row>
    <row r="540" spans="1:13" s="58" customFormat="1" ht="21" customHeight="1" x14ac:dyDescent="0.2">
      <c r="A540" s="63" t="s">
        <v>79</v>
      </c>
      <c r="B540" s="57" t="s">
        <v>244</v>
      </c>
      <c r="C540" s="56">
        <f t="shared" ref="C540" si="1326">SUM(D540,G540,H540:M540)</f>
        <v>23324</v>
      </c>
      <c r="D540" s="29">
        <f t="shared" ref="D540" si="1327">SUM(E540:F540)</f>
        <v>2606</v>
      </c>
      <c r="E540" s="56">
        <v>2100</v>
      </c>
      <c r="F540" s="56">
        <v>506</v>
      </c>
      <c r="G540" s="56">
        <v>20718</v>
      </c>
      <c r="H540" s="56"/>
      <c r="I540" s="56"/>
      <c r="J540" s="56"/>
      <c r="K540" s="57"/>
      <c r="L540" s="57"/>
      <c r="M540" s="57"/>
    </row>
    <row r="541" spans="1:13" s="7" customFormat="1" ht="15.75" customHeight="1" x14ac:dyDescent="0.2">
      <c r="A541" s="25"/>
      <c r="B541" s="25"/>
      <c r="C541" s="27">
        <f>D541+G541+H541+I541+J541+K541+L541+M541</f>
        <v>-23324</v>
      </c>
      <c r="D541" s="27">
        <f>SUM(E541,F541)</f>
        <v>-2606</v>
      </c>
      <c r="E541" s="28">
        <v>-2100</v>
      </c>
      <c r="F541" s="29">
        <v>-506</v>
      </c>
      <c r="G541" s="29">
        <v>-20718</v>
      </c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94"/>
      <c r="B542" s="94"/>
      <c r="C542" s="95">
        <f t="shared" ref="C542:M542" si="1328">SUM(C540:C541)</f>
        <v>0</v>
      </c>
      <c r="D542" s="95">
        <f t="shared" si="1328"/>
        <v>0</v>
      </c>
      <c r="E542" s="95">
        <f t="shared" si="1328"/>
        <v>0</v>
      </c>
      <c r="F542" s="95">
        <f t="shared" si="1328"/>
        <v>0</v>
      </c>
      <c r="G542" s="95">
        <f t="shared" si="1328"/>
        <v>0</v>
      </c>
      <c r="H542" s="95">
        <f t="shared" si="1328"/>
        <v>0</v>
      </c>
      <c r="I542" s="95">
        <f t="shared" si="1328"/>
        <v>0</v>
      </c>
      <c r="J542" s="95">
        <f t="shared" si="1328"/>
        <v>0</v>
      </c>
      <c r="K542" s="95">
        <f t="shared" si="1328"/>
        <v>0</v>
      </c>
      <c r="L542" s="95">
        <f t="shared" si="1328"/>
        <v>0</v>
      </c>
      <c r="M542" s="95">
        <f t="shared" si="1328"/>
        <v>0</v>
      </c>
    </row>
    <row r="543" spans="1:13" s="12" customFormat="1" ht="15.75" customHeight="1" x14ac:dyDescent="0.2">
      <c r="A543" s="84" t="s">
        <v>131</v>
      </c>
      <c r="B543" s="35" t="s">
        <v>82</v>
      </c>
      <c r="C543" s="23">
        <f>SUM(C546,C549,C552,C555,C558,C561,C564,C567,C570,C573,C576,C579,C582,C585,C588,C594,C597,C600,C591)</f>
        <v>3255270</v>
      </c>
      <c r="D543" s="23">
        <f>SUM(D546,D549,D552,D555,D558,D561,D564,D567,D570,D573,D576,D579,D582,D585,D591,D594,D597,D600)</f>
        <v>1319341</v>
      </c>
      <c r="E543" s="23">
        <f>SUM(E546,E549,E552,E555,E558,E561,E564,E567,E570,E573,E576,E579,E582,E585,E591,E594,E597,E600)</f>
        <v>1053588</v>
      </c>
      <c r="F543" s="23">
        <f t="shared" ref="F543:M543" si="1329">SUM(F546,F549,F552,F555,F558,F561,F564,F567,F570,F573,F576,F579,F582,F585,F591,F594,F597,F600)</f>
        <v>265753</v>
      </c>
      <c r="G543" s="23">
        <f>SUM(G546,G549,G552,G555,G558,G561,G564,G567,G570,G573,G576,G579,G582,G585,G588,G591,G594,G597,G600)</f>
        <v>933031</v>
      </c>
      <c r="H543" s="23">
        <f t="shared" si="1329"/>
        <v>15000</v>
      </c>
      <c r="I543" s="23">
        <f t="shared" si="1329"/>
        <v>0</v>
      </c>
      <c r="J543" s="23">
        <f>SUM(J546,J549,J552,J555,J558,J561,J564,J567,J570,J573,J576,J579,J582,J585,J588,J591,J594,J597,J600)</f>
        <v>90682</v>
      </c>
      <c r="K543" s="23">
        <f t="shared" si="1329"/>
        <v>483382</v>
      </c>
      <c r="L543" s="23">
        <f t="shared" si="1329"/>
        <v>413834</v>
      </c>
      <c r="M543" s="23">
        <f t="shared" si="1329"/>
        <v>0</v>
      </c>
    </row>
    <row r="544" spans="1:13" s="7" customFormat="1" ht="15.75" customHeight="1" x14ac:dyDescent="0.2">
      <c r="A544" s="25"/>
      <c r="B544" s="25"/>
      <c r="C544" s="27">
        <f>D544+G544+H544+I544+J544+K544+L544+M544</f>
        <v>-31477</v>
      </c>
      <c r="D544" s="27">
        <f>SUM(E544,F544)</f>
        <v>47540</v>
      </c>
      <c r="E544" s="28">
        <f>SUM(E547,E550,E553,E556,E559,E562,E565,E568,E571,E574,E577,E580,E583,E586,E595,E598,E601,E589,E592)</f>
        <v>27018</v>
      </c>
      <c r="F544" s="28">
        <f>SUM(F547,F550,F553,F556,F559,F562,F565,F568,F571,F574,F577,F580,F583,F586,F595,F598,F601,F589,F592)</f>
        <v>20522</v>
      </c>
      <c r="G544" s="28">
        <f>SUM(G547,G550,G553,G556,G559,G562,G565,G568,G571,G574,G577,G580,G583,G586,G595,G598,G601,G589,G592)</f>
        <v>440</v>
      </c>
      <c r="H544" s="28">
        <f t="shared" ref="H544:M544" si="1330">SUM(H547,H550,H553,H556,H559,H562,H565,H568,H571,H574,H577,H580,H583,H586,H595,H598,H601,H589,H592)</f>
        <v>-530</v>
      </c>
      <c r="I544" s="28">
        <f t="shared" si="1330"/>
        <v>0</v>
      </c>
      <c r="J544" s="28">
        <f t="shared" si="1330"/>
        <v>-56645</v>
      </c>
      <c r="K544" s="28">
        <f t="shared" si="1330"/>
        <v>-22282</v>
      </c>
      <c r="L544" s="28">
        <f t="shared" si="1330"/>
        <v>0</v>
      </c>
      <c r="M544" s="28">
        <f t="shared" si="1330"/>
        <v>0</v>
      </c>
    </row>
    <row r="545" spans="1:13" s="7" customFormat="1" ht="15.75" customHeight="1" x14ac:dyDescent="0.2">
      <c r="A545" s="92"/>
      <c r="B545" s="92"/>
      <c r="C545" s="95">
        <f>SUM(C543,C544)</f>
        <v>3223793</v>
      </c>
      <c r="D545" s="95">
        <f t="shared" ref="D545:M545" si="1331">SUM(D543,D544)</f>
        <v>1366881</v>
      </c>
      <c r="E545" s="95">
        <f t="shared" si="1331"/>
        <v>1080606</v>
      </c>
      <c r="F545" s="95">
        <f t="shared" si="1331"/>
        <v>286275</v>
      </c>
      <c r="G545" s="95">
        <f t="shared" si="1331"/>
        <v>933471</v>
      </c>
      <c r="H545" s="95">
        <f t="shared" si="1331"/>
        <v>14470</v>
      </c>
      <c r="I545" s="95">
        <f t="shared" si="1331"/>
        <v>0</v>
      </c>
      <c r="J545" s="95">
        <f t="shared" si="1331"/>
        <v>34037</v>
      </c>
      <c r="K545" s="95">
        <f t="shared" si="1331"/>
        <v>461100</v>
      </c>
      <c r="L545" s="95">
        <f t="shared" si="1331"/>
        <v>413834</v>
      </c>
      <c r="M545" s="95">
        <f t="shared" si="1331"/>
        <v>0</v>
      </c>
    </row>
    <row r="546" spans="1:13" s="7" customFormat="1" ht="15.75" customHeight="1" x14ac:dyDescent="0.2">
      <c r="A546" s="26" t="s">
        <v>83</v>
      </c>
      <c r="B546" s="26" t="s">
        <v>84</v>
      </c>
      <c r="C546" s="29">
        <f t="shared" ref="C546:C570" si="1332">SUM(D546,G546,H546:M546)</f>
        <v>332250</v>
      </c>
      <c r="D546" s="29">
        <f t="shared" ref="D546:D570" si="1333">SUM(E546:F546)</f>
        <v>217762</v>
      </c>
      <c r="E546" s="29">
        <v>174303</v>
      </c>
      <c r="F546" s="29">
        <v>43459</v>
      </c>
      <c r="G546" s="27">
        <v>106106</v>
      </c>
      <c r="H546" s="27"/>
      <c r="I546" s="27"/>
      <c r="J546" s="27">
        <v>7000</v>
      </c>
      <c r="K546" s="27">
        <v>1382</v>
      </c>
      <c r="L546" s="27"/>
      <c r="M546" s="27"/>
    </row>
    <row r="547" spans="1:13" s="7" customFormat="1" ht="15.75" customHeight="1" x14ac:dyDescent="0.2">
      <c r="A547" s="25"/>
      <c r="B547" s="25"/>
      <c r="C547" s="27">
        <f>D547+G547+H547+I547+J547+K547+L547+M547</f>
        <v>2854</v>
      </c>
      <c r="D547" s="27">
        <f>SUM(E547,F547)</f>
        <v>6594</v>
      </c>
      <c r="E547" s="28">
        <v>1054</v>
      </c>
      <c r="F547" s="29">
        <v>5540</v>
      </c>
      <c r="G547" s="29">
        <v>2693</v>
      </c>
      <c r="H547" s="27"/>
      <c r="I547" s="27"/>
      <c r="J547" s="27">
        <v>-7000</v>
      </c>
      <c r="K547" s="27">
        <v>567</v>
      </c>
      <c r="L547" s="27"/>
      <c r="M547" s="27"/>
    </row>
    <row r="548" spans="1:13" s="7" customFormat="1" ht="15.75" customHeight="1" x14ac:dyDescent="0.2">
      <c r="A548" s="94"/>
      <c r="B548" s="94"/>
      <c r="C548" s="95">
        <f t="shared" ref="C548:M548" si="1334">SUM(C546:C547)</f>
        <v>335104</v>
      </c>
      <c r="D548" s="95">
        <f t="shared" si="1334"/>
        <v>224356</v>
      </c>
      <c r="E548" s="95">
        <f t="shared" si="1334"/>
        <v>175357</v>
      </c>
      <c r="F548" s="95">
        <f t="shared" si="1334"/>
        <v>48999</v>
      </c>
      <c r="G548" s="95">
        <f t="shared" si="1334"/>
        <v>108799</v>
      </c>
      <c r="H548" s="95">
        <f t="shared" si="1334"/>
        <v>0</v>
      </c>
      <c r="I548" s="95">
        <f t="shared" si="1334"/>
        <v>0</v>
      </c>
      <c r="J548" s="95">
        <f t="shared" si="1334"/>
        <v>0</v>
      </c>
      <c r="K548" s="95">
        <f t="shared" si="1334"/>
        <v>1949</v>
      </c>
      <c r="L548" s="95">
        <f t="shared" si="1334"/>
        <v>0</v>
      </c>
      <c r="M548" s="95">
        <f t="shared" si="1334"/>
        <v>0</v>
      </c>
    </row>
    <row r="549" spans="1:13" s="7" customFormat="1" ht="15.75" customHeight="1" x14ac:dyDescent="0.2">
      <c r="A549" s="26" t="s">
        <v>93</v>
      </c>
      <c r="B549" s="26" t="s">
        <v>85</v>
      </c>
      <c r="C549" s="27">
        <f t="shared" si="1332"/>
        <v>163059</v>
      </c>
      <c r="D549" s="29">
        <f t="shared" si="1333"/>
        <v>118451</v>
      </c>
      <c r="E549" s="29">
        <v>92393</v>
      </c>
      <c r="F549" s="29">
        <v>26058</v>
      </c>
      <c r="G549" s="27">
        <v>43658</v>
      </c>
      <c r="H549" s="27"/>
      <c r="I549" s="27"/>
      <c r="J549" s="27">
        <v>950</v>
      </c>
      <c r="K549" s="27"/>
      <c r="L549" s="27"/>
      <c r="M549" s="27"/>
    </row>
    <row r="550" spans="1:13" s="7" customFormat="1" ht="15.75" customHeight="1" x14ac:dyDescent="0.2">
      <c r="A550" s="25"/>
      <c r="B550" s="25"/>
      <c r="C550" s="27">
        <f>D550+G550+H550+I550+J550+K550+L550+M550</f>
        <v>0</v>
      </c>
      <c r="D550" s="27">
        <f>SUM(E550,F550)</f>
        <v>0</v>
      </c>
      <c r="E550" s="28"/>
      <c r="F550" s="29"/>
      <c r="G550" s="29"/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94"/>
      <c r="B551" s="94"/>
      <c r="C551" s="95">
        <f t="shared" ref="C551:M551" si="1335">SUM(C549:C550)</f>
        <v>163059</v>
      </c>
      <c r="D551" s="95">
        <f t="shared" si="1335"/>
        <v>118451</v>
      </c>
      <c r="E551" s="95">
        <f t="shared" si="1335"/>
        <v>92393</v>
      </c>
      <c r="F551" s="95">
        <f t="shared" si="1335"/>
        <v>26058</v>
      </c>
      <c r="G551" s="95">
        <f t="shared" si="1335"/>
        <v>43658</v>
      </c>
      <c r="H551" s="95">
        <f t="shared" si="1335"/>
        <v>0</v>
      </c>
      <c r="I551" s="95">
        <f t="shared" si="1335"/>
        <v>0</v>
      </c>
      <c r="J551" s="95">
        <f t="shared" si="1335"/>
        <v>950</v>
      </c>
      <c r="K551" s="95">
        <f t="shared" si="1335"/>
        <v>0</v>
      </c>
      <c r="L551" s="95">
        <f t="shared" si="1335"/>
        <v>0</v>
      </c>
      <c r="M551" s="95">
        <f t="shared" si="1335"/>
        <v>0</v>
      </c>
    </row>
    <row r="552" spans="1:13" s="7" customFormat="1" ht="15.75" customHeight="1" x14ac:dyDescent="0.2">
      <c r="A552" s="26" t="s">
        <v>93</v>
      </c>
      <c r="B552" s="26" t="s">
        <v>135</v>
      </c>
      <c r="C552" s="27">
        <f t="shared" si="1332"/>
        <v>579767</v>
      </c>
      <c r="D552" s="29">
        <f t="shared" si="1333"/>
        <v>481356</v>
      </c>
      <c r="E552" s="29">
        <v>389958</v>
      </c>
      <c r="F552" s="29">
        <v>91398</v>
      </c>
      <c r="G552" s="27">
        <v>84580</v>
      </c>
      <c r="H552" s="27"/>
      <c r="I552" s="27"/>
      <c r="J552" s="27">
        <v>13831</v>
      </c>
      <c r="K552" s="27"/>
      <c r="L552" s="27"/>
      <c r="M552" s="27"/>
    </row>
    <row r="553" spans="1:13" s="7" customFormat="1" ht="15.75" customHeight="1" x14ac:dyDescent="0.2">
      <c r="A553" s="25"/>
      <c r="B553" s="25"/>
      <c r="C553" s="27">
        <f>D553+G553+H553+I553+J553+K553+L553+M553</f>
        <v>0</v>
      </c>
      <c r="D553" s="27">
        <f>SUM(E553,F553)</f>
        <v>0</v>
      </c>
      <c r="E553" s="28">
        <v>-6555</v>
      </c>
      <c r="F553" s="29">
        <v>6555</v>
      </c>
      <c r="G553" s="29"/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94"/>
      <c r="B554" s="94"/>
      <c r="C554" s="95">
        <f t="shared" ref="C554:M554" si="1336">SUM(C552:C553)</f>
        <v>579767</v>
      </c>
      <c r="D554" s="95">
        <f t="shared" si="1336"/>
        <v>481356</v>
      </c>
      <c r="E554" s="95">
        <f t="shared" si="1336"/>
        <v>383403</v>
      </c>
      <c r="F554" s="95">
        <f t="shared" si="1336"/>
        <v>97953</v>
      </c>
      <c r="G554" s="95">
        <f t="shared" si="1336"/>
        <v>84580</v>
      </c>
      <c r="H554" s="95">
        <f t="shared" si="1336"/>
        <v>0</v>
      </c>
      <c r="I554" s="95">
        <f t="shared" si="1336"/>
        <v>0</v>
      </c>
      <c r="J554" s="95">
        <f t="shared" si="1336"/>
        <v>13831</v>
      </c>
      <c r="K554" s="95">
        <f t="shared" si="1336"/>
        <v>0</v>
      </c>
      <c r="L554" s="95">
        <f t="shared" si="1336"/>
        <v>0</v>
      </c>
      <c r="M554" s="95">
        <f t="shared" si="1336"/>
        <v>0</v>
      </c>
    </row>
    <row r="555" spans="1:13" s="7" customFormat="1" ht="15.75" customHeight="1" x14ac:dyDescent="0.2">
      <c r="A555" s="26" t="s">
        <v>128</v>
      </c>
      <c r="B555" s="26" t="s">
        <v>170</v>
      </c>
      <c r="C555" s="27">
        <f t="shared" si="1332"/>
        <v>10792</v>
      </c>
      <c r="D555" s="29">
        <f t="shared" si="1333"/>
        <v>0</v>
      </c>
      <c r="E555" s="29"/>
      <c r="F555" s="29"/>
      <c r="G555" s="29">
        <v>10792</v>
      </c>
      <c r="H555" s="27"/>
      <c r="I555" s="27"/>
      <c r="J555" s="27"/>
      <c r="K555" s="27"/>
      <c r="L555" s="27"/>
      <c r="M555" s="27"/>
    </row>
    <row r="556" spans="1:13" s="7" customFormat="1" ht="15.75" customHeight="1" x14ac:dyDescent="0.2">
      <c r="A556" s="25"/>
      <c r="B556" s="25"/>
      <c r="C556" s="27">
        <f>D556+G556+H556+I556+J556+K556+L556+M556</f>
        <v>0</v>
      </c>
      <c r="D556" s="27">
        <f>SUM(E556,F556)</f>
        <v>96</v>
      </c>
      <c r="E556" s="28">
        <v>77</v>
      </c>
      <c r="F556" s="29">
        <v>19</v>
      </c>
      <c r="G556" s="29">
        <v>-96</v>
      </c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94"/>
      <c r="B557" s="94"/>
      <c r="C557" s="95">
        <f t="shared" ref="C557:M557" si="1337">SUM(C555:C556)</f>
        <v>10792</v>
      </c>
      <c r="D557" s="95">
        <f t="shared" si="1337"/>
        <v>96</v>
      </c>
      <c r="E557" s="95">
        <f t="shared" si="1337"/>
        <v>77</v>
      </c>
      <c r="F557" s="95">
        <f t="shared" si="1337"/>
        <v>19</v>
      </c>
      <c r="G557" s="95">
        <f t="shared" si="1337"/>
        <v>10696</v>
      </c>
      <c r="H557" s="95">
        <f t="shared" si="1337"/>
        <v>0</v>
      </c>
      <c r="I557" s="95">
        <f t="shared" si="1337"/>
        <v>0</v>
      </c>
      <c r="J557" s="95">
        <f t="shared" si="1337"/>
        <v>0</v>
      </c>
      <c r="K557" s="95">
        <f t="shared" si="1337"/>
        <v>0</v>
      </c>
      <c r="L557" s="95">
        <f t="shared" si="1337"/>
        <v>0</v>
      </c>
      <c r="M557" s="95">
        <f t="shared" si="1337"/>
        <v>0</v>
      </c>
    </row>
    <row r="558" spans="1:13" s="7" customFormat="1" ht="15.75" customHeight="1" x14ac:dyDescent="0.2">
      <c r="A558" s="26" t="s">
        <v>93</v>
      </c>
      <c r="B558" s="26" t="s">
        <v>86</v>
      </c>
      <c r="C558" s="27">
        <f t="shared" si="1332"/>
        <v>108861</v>
      </c>
      <c r="D558" s="29">
        <f t="shared" si="1333"/>
        <v>100375</v>
      </c>
      <c r="E558" s="29">
        <v>80159</v>
      </c>
      <c r="F558" s="29">
        <v>20216</v>
      </c>
      <c r="G558" s="27">
        <v>7986</v>
      </c>
      <c r="H558" s="27"/>
      <c r="I558" s="27"/>
      <c r="J558" s="27">
        <v>500</v>
      </c>
      <c r="K558" s="27"/>
      <c r="L558" s="27"/>
      <c r="M558" s="27"/>
    </row>
    <row r="559" spans="1:13" s="7" customFormat="1" ht="15.75" customHeight="1" x14ac:dyDescent="0.2">
      <c r="A559" s="25"/>
      <c r="B559" s="25"/>
      <c r="C559" s="27">
        <f>D559+G559+H559+I559+J559+K559+L559+M559</f>
        <v>0</v>
      </c>
      <c r="D559" s="27">
        <f>SUM(E559,F559)</f>
        <v>0</v>
      </c>
      <c r="E559" s="28"/>
      <c r="F559" s="29"/>
      <c r="G559" s="29">
        <v>-55</v>
      </c>
      <c r="H559" s="27"/>
      <c r="I559" s="27"/>
      <c r="J559" s="27">
        <v>55</v>
      </c>
      <c r="K559" s="27"/>
      <c r="L559" s="27"/>
      <c r="M559" s="27"/>
    </row>
    <row r="560" spans="1:13" s="7" customFormat="1" ht="15.75" customHeight="1" x14ac:dyDescent="0.2">
      <c r="A560" s="94"/>
      <c r="B560" s="94"/>
      <c r="C560" s="95">
        <f t="shared" ref="C560:M560" si="1338">SUM(C558:C559)</f>
        <v>108861</v>
      </c>
      <c r="D560" s="95">
        <f t="shared" si="1338"/>
        <v>100375</v>
      </c>
      <c r="E560" s="95">
        <f t="shared" si="1338"/>
        <v>80159</v>
      </c>
      <c r="F560" s="95">
        <f t="shared" si="1338"/>
        <v>20216</v>
      </c>
      <c r="G560" s="95">
        <f t="shared" si="1338"/>
        <v>7931</v>
      </c>
      <c r="H560" s="95">
        <f t="shared" si="1338"/>
        <v>0</v>
      </c>
      <c r="I560" s="95">
        <f t="shared" si="1338"/>
        <v>0</v>
      </c>
      <c r="J560" s="95">
        <f t="shared" si="1338"/>
        <v>555</v>
      </c>
      <c r="K560" s="95">
        <f t="shared" si="1338"/>
        <v>0</v>
      </c>
      <c r="L560" s="95">
        <f t="shared" si="1338"/>
        <v>0</v>
      </c>
      <c r="M560" s="95">
        <f t="shared" si="1338"/>
        <v>0</v>
      </c>
    </row>
    <row r="561" spans="1:13" s="7" customFormat="1" ht="15.75" customHeight="1" x14ac:dyDescent="0.2">
      <c r="A561" s="26" t="s">
        <v>128</v>
      </c>
      <c r="B561" s="26" t="s">
        <v>153</v>
      </c>
      <c r="C561" s="27">
        <f t="shared" si="1332"/>
        <v>209147</v>
      </c>
      <c r="D561" s="29">
        <f t="shared" si="1333"/>
        <v>178194</v>
      </c>
      <c r="E561" s="29">
        <v>140067</v>
      </c>
      <c r="F561" s="29">
        <v>38127</v>
      </c>
      <c r="G561" s="27">
        <v>26953</v>
      </c>
      <c r="H561" s="27"/>
      <c r="I561" s="27"/>
      <c r="J561" s="27">
        <v>4000</v>
      </c>
      <c r="K561" s="27"/>
      <c r="L561" s="27"/>
      <c r="M561" s="27"/>
    </row>
    <row r="562" spans="1:13" s="7" customFormat="1" ht="15.75" customHeight="1" x14ac:dyDescent="0.2">
      <c r="A562" s="25"/>
      <c r="B562" s="25"/>
      <c r="C562" s="27">
        <f>D562+G562+H562+I562+J562+K562+L562+M562</f>
        <v>0</v>
      </c>
      <c r="D562" s="27">
        <f>SUM(E562,F562)</f>
        <v>-2300</v>
      </c>
      <c r="E562" s="28">
        <v>-2584</v>
      </c>
      <c r="F562" s="29">
        <v>284</v>
      </c>
      <c r="G562" s="29">
        <v>2000</v>
      </c>
      <c r="H562" s="27"/>
      <c r="I562" s="27"/>
      <c r="J562" s="27">
        <v>300</v>
      </c>
      <c r="K562" s="27"/>
      <c r="L562" s="27"/>
      <c r="M562" s="27"/>
    </row>
    <row r="563" spans="1:13" s="7" customFormat="1" ht="15.75" customHeight="1" x14ac:dyDescent="0.2">
      <c r="A563" s="94"/>
      <c r="B563" s="94"/>
      <c r="C563" s="95">
        <f t="shared" ref="C563:M563" si="1339">SUM(C561:C562)</f>
        <v>209147</v>
      </c>
      <c r="D563" s="95">
        <f t="shared" si="1339"/>
        <v>175894</v>
      </c>
      <c r="E563" s="95">
        <f t="shared" si="1339"/>
        <v>137483</v>
      </c>
      <c r="F563" s="95">
        <f t="shared" si="1339"/>
        <v>38411</v>
      </c>
      <c r="G563" s="95">
        <f t="shared" si="1339"/>
        <v>28953</v>
      </c>
      <c r="H563" s="95">
        <f t="shared" si="1339"/>
        <v>0</v>
      </c>
      <c r="I563" s="95">
        <f t="shared" si="1339"/>
        <v>0</v>
      </c>
      <c r="J563" s="95">
        <f t="shared" si="1339"/>
        <v>4300</v>
      </c>
      <c r="K563" s="95">
        <f t="shared" si="1339"/>
        <v>0</v>
      </c>
      <c r="L563" s="95">
        <f t="shared" si="1339"/>
        <v>0</v>
      </c>
      <c r="M563" s="95">
        <f t="shared" si="1339"/>
        <v>0</v>
      </c>
    </row>
    <row r="564" spans="1:13" s="7" customFormat="1" ht="15.75" customHeight="1" x14ac:dyDescent="0.2">
      <c r="A564" s="26" t="s">
        <v>128</v>
      </c>
      <c r="B564" s="64" t="s">
        <v>179</v>
      </c>
      <c r="C564" s="27">
        <f t="shared" si="1332"/>
        <v>184000</v>
      </c>
      <c r="D564" s="29">
        <f t="shared" si="1333"/>
        <v>99272</v>
      </c>
      <c r="E564" s="29">
        <v>80000</v>
      </c>
      <c r="F564" s="29">
        <v>19272</v>
      </c>
      <c r="G564" s="27">
        <v>84728</v>
      </c>
      <c r="H564" s="27"/>
      <c r="I564" s="27"/>
      <c r="J564" s="27"/>
      <c r="K564" s="27"/>
      <c r="L564" s="27"/>
      <c r="M564" s="27"/>
    </row>
    <row r="565" spans="1:13" s="7" customFormat="1" ht="15.75" customHeight="1" x14ac:dyDescent="0.2">
      <c r="A565" s="25"/>
      <c r="B565" s="25"/>
      <c r="C565" s="27">
        <f>D565+G565+H565+I565+J565+K565+L565+M565</f>
        <v>22679</v>
      </c>
      <c r="D565" s="27">
        <f>SUM(E565,F565)</f>
        <v>32658</v>
      </c>
      <c r="E565" s="28">
        <v>27281</v>
      </c>
      <c r="F565" s="29">
        <v>5377</v>
      </c>
      <c r="G565" s="29">
        <v>-9979</v>
      </c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94"/>
      <c r="B566" s="94"/>
      <c r="C566" s="95">
        <f t="shared" ref="C566:M566" si="1340">SUM(C564:C565)</f>
        <v>206679</v>
      </c>
      <c r="D566" s="95">
        <f t="shared" si="1340"/>
        <v>131930</v>
      </c>
      <c r="E566" s="95">
        <f t="shared" si="1340"/>
        <v>107281</v>
      </c>
      <c r="F566" s="95">
        <f t="shared" si="1340"/>
        <v>24649</v>
      </c>
      <c r="G566" s="95">
        <f t="shared" si="1340"/>
        <v>74749</v>
      </c>
      <c r="H566" s="95">
        <f t="shared" si="1340"/>
        <v>0</v>
      </c>
      <c r="I566" s="95">
        <f t="shared" si="1340"/>
        <v>0</v>
      </c>
      <c r="J566" s="95">
        <f t="shared" si="1340"/>
        <v>0</v>
      </c>
      <c r="K566" s="95">
        <f t="shared" si="1340"/>
        <v>0</v>
      </c>
      <c r="L566" s="95">
        <f t="shared" si="1340"/>
        <v>0</v>
      </c>
      <c r="M566" s="95">
        <f t="shared" si="1340"/>
        <v>0</v>
      </c>
    </row>
    <row r="567" spans="1:13" s="7" customFormat="1" ht="15.75" customHeight="1" x14ac:dyDescent="0.2">
      <c r="A567" s="26" t="s">
        <v>128</v>
      </c>
      <c r="B567" s="64" t="s">
        <v>162</v>
      </c>
      <c r="C567" s="27">
        <f t="shared" si="1332"/>
        <v>220000</v>
      </c>
      <c r="D567" s="29">
        <f t="shared" si="1333"/>
        <v>110142</v>
      </c>
      <c r="E567" s="29">
        <v>85635</v>
      </c>
      <c r="F567" s="29">
        <v>24507</v>
      </c>
      <c r="G567" s="27">
        <v>109858</v>
      </c>
      <c r="H567" s="27"/>
      <c r="I567" s="27"/>
      <c r="J567" s="27"/>
      <c r="K567" s="27"/>
      <c r="L567" s="27"/>
      <c r="M567" s="27"/>
    </row>
    <row r="568" spans="1:13" s="7" customFormat="1" ht="15.75" customHeight="1" x14ac:dyDescent="0.2">
      <c r="A568" s="25"/>
      <c r="B568" s="25"/>
      <c r="C568" s="27">
        <f>D568+G568+H568+I568+J568+K568+L568+M568</f>
        <v>0</v>
      </c>
      <c r="D568" s="27">
        <f>SUM(E568,F568)</f>
        <v>0</v>
      </c>
      <c r="E568" s="28">
        <v>-982</v>
      </c>
      <c r="F568" s="29">
        <v>982</v>
      </c>
      <c r="G568" s="29"/>
      <c r="H568" s="27"/>
      <c r="I568" s="27"/>
      <c r="J568" s="27"/>
      <c r="K568" s="27"/>
      <c r="L568" s="27"/>
      <c r="M568" s="27"/>
    </row>
    <row r="569" spans="1:13" s="7" customFormat="1" ht="15.75" customHeight="1" x14ac:dyDescent="0.2">
      <c r="A569" s="94"/>
      <c r="B569" s="94"/>
      <c r="C569" s="95">
        <f t="shared" ref="C569:M569" si="1341">SUM(C567:C568)</f>
        <v>220000</v>
      </c>
      <c r="D569" s="95">
        <f t="shared" si="1341"/>
        <v>110142</v>
      </c>
      <c r="E569" s="95">
        <f t="shared" si="1341"/>
        <v>84653</v>
      </c>
      <c r="F569" s="95">
        <f t="shared" si="1341"/>
        <v>25489</v>
      </c>
      <c r="G569" s="95">
        <f t="shared" si="1341"/>
        <v>109858</v>
      </c>
      <c r="H569" s="95">
        <f t="shared" si="1341"/>
        <v>0</v>
      </c>
      <c r="I569" s="95">
        <f t="shared" si="1341"/>
        <v>0</v>
      </c>
      <c r="J569" s="95">
        <f t="shared" si="1341"/>
        <v>0</v>
      </c>
      <c r="K569" s="95">
        <f t="shared" si="1341"/>
        <v>0</v>
      </c>
      <c r="L569" s="95">
        <f t="shared" si="1341"/>
        <v>0</v>
      </c>
      <c r="M569" s="95">
        <f t="shared" si="1341"/>
        <v>0</v>
      </c>
    </row>
    <row r="570" spans="1:13" s="7" customFormat="1" ht="25.5" customHeight="1" x14ac:dyDescent="0.2">
      <c r="A570" s="26">
        <v>10.7</v>
      </c>
      <c r="B570" s="64" t="s">
        <v>185</v>
      </c>
      <c r="C570" s="27">
        <f t="shared" si="1332"/>
        <v>19424</v>
      </c>
      <c r="D570" s="29">
        <f t="shared" si="1333"/>
        <v>1498</v>
      </c>
      <c r="E570" s="29">
        <v>1207</v>
      </c>
      <c r="F570" s="29">
        <v>291</v>
      </c>
      <c r="G570" s="27">
        <v>17926</v>
      </c>
      <c r="H570" s="27"/>
      <c r="I570" s="27"/>
      <c r="J570" s="27"/>
      <c r="K570" s="27"/>
      <c r="L570" s="27"/>
      <c r="M570" s="27"/>
    </row>
    <row r="571" spans="1:13" s="7" customFormat="1" ht="15.75" customHeight="1" x14ac:dyDescent="0.2">
      <c r="A571" s="25"/>
      <c r="B571" s="25"/>
      <c r="C571" s="27">
        <f>D571+G571+H571+I571+J571+K571+L571+M571</f>
        <v>10242</v>
      </c>
      <c r="D571" s="27">
        <f>SUM(E571,F571)</f>
        <v>1200</v>
      </c>
      <c r="E571" s="28">
        <v>1100</v>
      </c>
      <c r="F571" s="29">
        <v>100</v>
      </c>
      <c r="G571" s="29">
        <v>9042</v>
      </c>
      <c r="H571" s="27"/>
      <c r="I571" s="27"/>
      <c r="J571" s="27"/>
      <c r="K571" s="27"/>
      <c r="L571" s="27"/>
      <c r="M571" s="27"/>
    </row>
    <row r="572" spans="1:13" s="7" customFormat="1" ht="15.75" customHeight="1" x14ac:dyDescent="0.2">
      <c r="A572" s="94"/>
      <c r="B572" s="94"/>
      <c r="C572" s="95">
        <f t="shared" ref="C572:M572" si="1342">SUM(C570:C571)</f>
        <v>29666</v>
      </c>
      <c r="D572" s="95">
        <f t="shared" si="1342"/>
        <v>2698</v>
      </c>
      <c r="E572" s="95">
        <f t="shared" si="1342"/>
        <v>2307</v>
      </c>
      <c r="F572" s="95">
        <f t="shared" si="1342"/>
        <v>391</v>
      </c>
      <c r="G572" s="95">
        <f t="shared" si="1342"/>
        <v>26968</v>
      </c>
      <c r="H572" s="95">
        <f t="shared" si="1342"/>
        <v>0</v>
      </c>
      <c r="I572" s="95">
        <f t="shared" si="1342"/>
        <v>0</v>
      </c>
      <c r="J572" s="95">
        <f t="shared" si="1342"/>
        <v>0</v>
      </c>
      <c r="K572" s="95">
        <f t="shared" si="1342"/>
        <v>0</v>
      </c>
      <c r="L572" s="95">
        <f t="shared" si="1342"/>
        <v>0</v>
      </c>
      <c r="M572" s="95">
        <f t="shared" si="1342"/>
        <v>0</v>
      </c>
    </row>
    <row r="573" spans="1:13" s="7" customFormat="1" ht="15.75" customHeight="1" x14ac:dyDescent="0.2">
      <c r="A573" s="26" t="s">
        <v>128</v>
      </c>
      <c r="B573" s="26" t="s">
        <v>194</v>
      </c>
      <c r="C573" s="27">
        <f t="shared" ref="C573:C594" si="1343">SUM(D573,G573,H573:M573)</f>
        <v>382000</v>
      </c>
      <c r="D573" s="27">
        <f t="shared" ref="D573:D594" si="1344">SUM(E573:F573)</f>
        <v>0</v>
      </c>
      <c r="E573" s="27"/>
      <c r="F573" s="27"/>
      <c r="G573" s="27"/>
      <c r="H573" s="27"/>
      <c r="I573" s="27"/>
      <c r="J573" s="27"/>
      <c r="K573" s="27">
        <v>382000</v>
      </c>
      <c r="L573" s="27"/>
      <c r="M573" s="27"/>
    </row>
    <row r="574" spans="1:13" s="7" customFormat="1" ht="15.75" customHeight="1" x14ac:dyDescent="0.2">
      <c r="A574" s="25"/>
      <c r="B574" s="25"/>
      <c r="C574" s="27">
        <f>D574+G574+H574+I574+J574+K574+L574+M574</f>
        <v>-22849</v>
      </c>
      <c r="D574" s="27">
        <f>SUM(E574,F574)</f>
        <v>0</v>
      </c>
      <c r="E574" s="28"/>
      <c r="F574" s="29"/>
      <c r="G574" s="29"/>
      <c r="H574" s="27"/>
      <c r="I574" s="27"/>
      <c r="J574" s="27"/>
      <c r="K574" s="27">
        <v>-22849</v>
      </c>
      <c r="L574" s="27"/>
      <c r="M574" s="27"/>
    </row>
    <row r="575" spans="1:13" s="7" customFormat="1" ht="15.75" customHeight="1" x14ac:dyDescent="0.2">
      <c r="A575" s="94"/>
      <c r="B575" s="94"/>
      <c r="C575" s="95">
        <f t="shared" ref="C575:M575" si="1345">SUM(C573:C574)</f>
        <v>359151</v>
      </c>
      <c r="D575" s="95">
        <f t="shared" si="1345"/>
        <v>0</v>
      </c>
      <c r="E575" s="95">
        <f t="shared" si="1345"/>
        <v>0</v>
      </c>
      <c r="F575" s="95">
        <f t="shared" si="1345"/>
        <v>0</v>
      </c>
      <c r="G575" s="95">
        <f t="shared" si="1345"/>
        <v>0</v>
      </c>
      <c r="H575" s="95">
        <f t="shared" si="1345"/>
        <v>0</v>
      </c>
      <c r="I575" s="95">
        <f t="shared" si="1345"/>
        <v>0</v>
      </c>
      <c r="J575" s="95">
        <f t="shared" si="1345"/>
        <v>0</v>
      </c>
      <c r="K575" s="95">
        <f t="shared" si="1345"/>
        <v>359151</v>
      </c>
      <c r="L575" s="95">
        <f t="shared" si="1345"/>
        <v>0</v>
      </c>
      <c r="M575" s="95">
        <f t="shared" si="1345"/>
        <v>0</v>
      </c>
    </row>
    <row r="576" spans="1:13" s="7" customFormat="1" ht="27" customHeight="1" x14ac:dyDescent="0.2">
      <c r="A576" s="26" t="s">
        <v>128</v>
      </c>
      <c r="B576" s="26" t="s">
        <v>183</v>
      </c>
      <c r="C576" s="27">
        <f t="shared" si="1343"/>
        <v>50000</v>
      </c>
      <c r="D576" s="27">
        <f t="shared" si="1344"/>
        <v>0</v>
      </c>
      <c r="E576" s="27"/>
      <c r="F576" s="27"/>
      <c r="G576" s="27"/>
      <c r="H576" s="27"/>
      <c r="I576" s="27"/>
      <c r="J576" s="27"/>
      <c r="K576" s="27">
        <v>50000</v>
      </c>
      <c r="L576" s="27"/>
      <c r="M576" s="27"/>
    </row>
    <row r="577" spans="1:13" s="7" customFormat="1" ht="15.75" customHeight="1" x14ac:dyDescent="0.2">
      <c r="A577" s="25"/>
      <c r="B577" s="25"/>
      <c r="C577" s="27">
        <f>D577+G577+H577+I577+J577+K577+L577+M577</f>
        <v>0</v>
      </c>
      <c r="D577" s="27">
        <f>SUM(E577,F577)</f>
        <v>0</v>
      </c>
      <c r="E577" s="28"/>
      <c r="F577" s="29"/>
      <c r="G577" s="29"/>
      <c r="H577" s="27"/>
      <c r="I577" s="27"/>
      <c r="J577" s="27"/>
      <c r="K577" s="27"/>
      <c r="L577" s="27"/>
      <c r="M577" s="27"/>
    </row>
    <row r="578" spans="1:13" s="7" customFormat="1" ht="15.75" customHeight="1" x14ac:dyDescent="0.2">
      <c r="A578" s="94"/>
      <c r="B578" s="94"/>
      <c r="C578" s="95">
        <f t="shared" ref="C578:M578" si="1346">SUM(C576:C577)</f>
        <v>50000</v>
      </c>
      <c r="D578" s="95">
        <f t="shared" si="1346"/>
        <v>0</v>
      </c>
      <c r="E578" s="95">
        <f t="shared" si="1346"/>
        <v>0</v>
      </c>
      <c r="F578" s="95">
        <f t="shared" si="1346"/>
        <v>0</v>
      </c>
      <c r="G578" s="95">
        <f t="shared" si="1346"/>
        <v>0</v>
      </c>
      <c r="H578" s="95">
        <f t="shared" si="1346"/>
        <v>0</v>
      </c>
      <c r="I578" s="95">
        <f t="shared" si="1346"/>
        <v>0</v>
      </c>
      <c r="J578" s="95">
        <f t="shared" si="1346"/>
        <v>0</v>
      </c>
      <c r="K578" s="95">
        <f t="shared" si="1346"/>
        <v>50000</v>
      </c>
      <c r="L578" s="95">
        <f t="shared" si="1346"/>
        <v>0</v>
      </c>
      <c r="M578" s="95">
        <f t="shared" si="1346"/>
        <v>0</v>
      </c>
    </row>
    <row r="579" spans="1:13" s="7" customFormat="1" ht="27" customHeight="1" x14ac:dyDescent="0.2">
      <c r="A579" s="26" t="s">
        <v>128</v>
      </c>
      <c r="B579" s="26" t="s">
        <v>209</v>
      </c>
      <c r="C579" s="27">
        <f t="shared" si="1343"/>
        <v>50000</v>
      </c>
      <c r="D579" s="27">
        <f t="shared" si="1344"/>
        <v>0</v>
      </c>
      <c r="E579" s="27"/>
      <c r="F579" s="27"/>
      <c r="G579" s="27"/>
      <c r="H579" s="27"/>
      <c r="I579" s="27"/>
      <c r="J579" s="27"/>
      <c r="K579" s="29">
        <v>50000</v>
      </c>
      <c r="L579" s="27"/>
      <c r="M579" s="27"/>
    </row>
    <row r="580" spans="1:13" s="7" customFormat="1" ht="15.75" customHeight="1" x14ac:dyDescent="0.2">
      <c r="A580" s="25"/>
      <c r="B580" s="25"/>
      <c r="C580" s="27">
        <f>D580+G580+H580+I580+J580+K580+L580+M580</f>
        <v>0</v>
      </c>
      <c r="D580" s="27">
        <f>SUM(E580,F580)</f>
        <v>0</v>
      </c>
      <c r="E580" s="28"/>
      <c r="F580" s="29"/>
      <c r="G580" s="29"/>
      <c r="H580" s="27"/>
      <c r="I580" s="27"/>
      <c r="J580" s="27"/>
      <c r="K580" s="27"/>
      <c r="L580" s="27"/>
      <c r="M580" s="27"/>
    </row>
    <row r="581" spans="1:13" s="7" customFormat="1" ht="15.75" customHeight="1" x14ac:dyDescent="0.2">
      <c r="A581" s="94"/>
      <c r="B581" s="94"/>
      <c r="C581" s="95">
        <f t="shared" ref="C581:M581" si="1347">SUM(C579:C580)</f>
        <v>50000</v>
      </c>
      <c r="D581" s="95">
        <f t="shared" si="1347"/>
        <v>0</v>
      </c>
      <c r="E581" s="95">
        <f t="shared" si="1347"/>
        <v>0</v>
      </c>
      <c r="F581" s="95">
        <f t="shared" si="1347"/>
        <v>0</v>
      </c>
      <c r="G581" s="95">
        <f t="shared" si="1347"/>
        <v>0</v>
      </c>
      <c r="H581" s="95">
        <f t="shared" si="1347"/>
        <v>0</v>
      </c>
      <c r="I581" s="95">
        <f t="shared" si="1347"/>
        <v>0</v>
      </c>
      <c r="J581" s="95">
        <f t="shared" si="1347"/>
        <v>0</v>
      </c>
      <c r="K581" s="95">
        <f t="shared" si="1347"/>
        <v>50000</v>
      </c>
      <c r="L581" s="95">
        <f t="shared" si="1347"/>
        <v>0</v>
      </c>
      <c r="M581" s="95">
        <f t="shared" si="1347"/>
        <v>0</v>
      </c>
    </row>
    <row r="582" spans="1:13" s="7" customFormat="1" ht="27.75" customHeight="1" x14ac:dyDescent="0.2">
      <c r="A582" s="26" t="s">
        <v>129</v>
      </c>
      <c r="B582" s="26" t="s">
        <v>178</v>
      </c>
      <c r="C582" s="27">
        <f t="shared" si="1343"/>
        <v>350000</v>
      </c>
      <c r="D582" s="27">
        <f t="shared" si="1344"/>
        <v>0</v>
      </c>
      <c r="E582" s="27"/>
      <c r="F582" s="27"/>
      <c r="G582" s="27">
        <v>4500</v>
      </c>
      <c r="H582" s="27"/>
      <c r="I582" s="27"/>
      <c r="J582" s="27"/>
      <c r="K582" s="27"/>
      <c r="L582" s="27">
        <v>345500</v>
      </c>
      <c r="M582" s="27"/>
    </row>
    <row r="583" spans="1:13" s="7" customFormat="1" ht="15.75" customHeight="1" x14ac:dyDescent="0.2">
      <c r="A583" s="25"/>
      <c r="B583" s="25"/>
      <c r="C583" s="27">
        <f>D583+G583+H583+I583+J583+K583+L583+M583</f>
        <v>0</v>
      </c>
      <c r="D583" s="27">
        <f>SUM(E583,F583)</f>
        <v>0</v>
      </c>
      <c r="E583" s="28"/>
      <c r="F583" s="29"/>
      <c r="G583" s="29"/>
      <c r="H583" s="27"/>
      <c r="I583" s="27"/>
      <c r="J583" s="27"/>
      <c r="K583" s="27"/>
      <c r="L583" s="27"/>
      <c r="M583" s="27"/>
    </row>
    <row r="584" spans="1:13" s="7" customFormat="1" ht="15.75" customHeight="1" x14ac:dyDescent="0.2">
      <c r="A584" s="94"/>
      <c r="B584" s="94"/>
      <c r="C584" s="95">
        <f t="shared" ref="C584:M584" si="1348">SUM(C582:C583)</f>
        <v>350000</v>
      </c>
      <c r="D584" s="95">
        <f t="shared" si="1348"/>
        <v>0</v>
      </c>
      <c r="E584" s="95">
        <f t="shared" si="1348"/>
        <v>0</v>
      </c>
      <c r="F584" s="95">
        <f t="shared" si="1348"/>
        <v>0</v>
      </c>
      <c r="G584" s="95">
        <f t="shared" si="1348"/>
        <v>4500</v>
      </c>
      <c r="H584" s="95">
        <f t="shared" si="1348"/>
        <v>0</v>
      </c>
      <c r="I584" s="95">
        <f t="shared" si="1348"/>
        <v>0</v>
      </c>
      <c r="J584" s="95">
        <f t="shared" si="1348"/>
        <v>0</v>
      </c>
      <c r="K584" s="95">
        <f t="shared" si="1348"/>
        <v>0</v>
      </c>
      <c r="L584" s="95">
        <f t="shared" si="1348"/>
        <v>345500</v>
      </c>
      <c r="M584" s="95">
        <f t="shared" si="1348"/>
        <v>0</v>
      </c>
    </row>
    <row r="585" spans="1:13" s="7" customFormat="1" ht="28.5" customHeight="1" x14ac:dyDescent="0.2">
      <c r="A585" s="65" t="s">
        <v>129</v>
      </c>
      <c r="B585" s="26" t="s">
        <v>87</v>
      </c>
      <c r="C585" s="27">
        <f t="shared" si="1343"/>
        <v>15000</v>
      </c>
      <c r="D585" s="27">
        <f t="shared" si="1344"/>
        <v>0</v>
      </c>
      <c r="E585" s="27"/>
      <c r="F585" s="27"/>
      <c r="G585" s="27"/>
      <c r="H585" s="29">
        <v>15000</v>
      </c>
      <c r="I585" s="27"/>
      <c r="J585" s="27"/>
      <c r="K585" s="27"/>
      <c r="L585" s="27"/>
      <c r="M585" s="27"/>
    </row>
    <row r="586" spans="1:13" s="7" customFormat="1" ht="15.75" customHeight="1" x14ac:dyDescent="0.2">
      <c r="A586" s="25"/>
      <c r="B586" s="25"/>
      <c r="C586" s="27">
        <f>D586+G586+H586+I586+J586+K586+L586+M586</f>
        <v>0</v>
      </c>
      <c r="D586" s="27">
        <f>SUM(E586,F586)</f>
        <v>0</v>
      </c>
      <c r="E586" s="28"/>
      <c r="F586" s="29"/>
      <c r="G586" s="29">
        <v>530</v>
      </c>
      <c r="H586" s="27">
        <v>-530</v>
      </c>
      <c r="I586" s="27"/>
      <c r="J586" s="27"/>
      <c r="K586" s="27"/>
      <c r="L586" s="27"/>
      <c r="M586" s="27"/>
    </row>
    <row r="587" spans="1:13" s="7" customFormat="1" ht="15.75" customHeight="1" x14ac:dyDescent="0.2">
      <c r="A587" s="94"/>
      <c r="B587" s="94"/>
      <c r="C587" s="95">
        <f t="shared" ref="C587:M587" si="1349">SUM(C585:C586)</f>
        <v>15000</v>
      </c>
      <c r="D587" s="95">
        <f t="shared" si="1349"/>
        <v>0</v>
      </c>
      <c r="E587" s="95">
        <f t="shared" si="1349"/>
        <v>0</v>
      </c>
      <c r="F587" s="95">
        <f t="shared" si="1349"/>
        <v>0</v>
      </c>
      <c r="G587" s="95">
        <f t="shared" si="1349"/>
        <v>530</v>
      </c>
      <c r="H587" s="95">
        <f t="shared" si="1349"/>
        <v>14470</v>
      </c>
      <c r="I587" s="95">
        <f t="shared" si="1349"/>
        <v>0</v>
      </c>
      <c r="J587" s="95">
        <f t="shared" si="1349"/>
        <v>0</v>
      </c>
      <c r="K587" s="95">
        <f t="shared" si="1349"/>
        <v>0</v>
      </c>
      <c r="L587" s="95">
        <f t="shared" si="1349"/>
        <v>0</v>
      </c>
      <c r="M587" s="95">
        <f t="shared" si="1349"/>
        <v>0</v>
      </c>
    </row>
    <row r="588" spans="1:13" s="7" customFormat="1" ht="28.5" customHeight="1" x14ac:dyDescent="0.2">
      <c r="A588" s="65" t="s">
        <v>129</v>
      </c>
      <c r="B588" s="26" t="s">
        <v>246</v>
      </c>
      <c r="C588" s="27">
        <f t="shared" ref="C588" si="1350">SUM(D588,G588,H588:M588)</f>
        <v>60242</v>
      </c>
      <c r="D588" s="27">
        <f t="shared" ref="D588" si="1351">SUM(E588:F588)</f>
        <v>0</v>
      </c>
      <c r="E588" s="27"/>
      <c r="F588" s="27"/>
      <c r="G588" s="27">
        <v>242</v>
      </c>
      <c r="H588" s="29"/>
      <c r="I588" s="27"/>
      <c r="J588" s="27">
        <v>60000</v>
      </c>
      <c r="K588" s="27"/>
      <c r="L588" s="27"/>
      <c r="M588" s="27"/>
    </row>
    <row r="589" spans="1:13" s="7" customFormat="1" ht="15.75" customHeight="1" x14ac:dyDescent="0.2">
      <c r="A589" s="25"/>
      <c r="B589" s="25"/>
      <c r="C589" s="27">
        <f>D589+G589+H589+I589+J589+K589+L589+M589</f>
        <v>-60000</v>
      </c>
      <c r="D589" s="27">
        <f>SUM(E589,F589)</f>
        <v>0</v>
      </c>
      <c r="E589" s="28"/>
      <c r="F589" s="29"/>
      <c r="G589" s="29"/>
      <c r="H589" s="27"/>
      <c r="I589" s="27"/>
      <c r="J589" s="27">
        <v>-60000</v>
      </c>
      <c r="K589" s="27"/>
      <c r="L589" s="27"/>
      <c r="M589" s="27"/>
    </row>
    <row r="590" spans="1:13" s="7" customFormat="1" ht="15.75" customHeight="1" x14ac:dyDescent="0.2">
      <c r="A590" s="94"/>
      <c r="B590" s="94"/>
      <c r="C590" s="95">
        <f t="shared" ref="C590:M590" si="1352">SUM(C588:C589)</f>
        <v>242</v>
      </c>
      <c r="D590" s="95">
        <f t="shared" si="1352"/>
        <v>0</v>
      </c>
      <c r="E590" s="95">
        <f t="shared" si="1352"/>
        <v>0</v>
      </c>
      <c r="F590" s="95">
        <f t="shared" si="1352"/>
        <v>0</v>
      </c>
      <c r="G590" s="95">
        <f t="shared" si="1352"/>
        <v>242</v>
      </c>
      <c r="H590" s="95">
        <f t="shared" si="1352"/>
        <v>0</v>
      </c>
      <c r="I590" s="95">
        <f t="shared" si="1352"/>
        <v>0</v>
      </c>
      <c r="J590" s="95">
        <f t="shared" si="1352"/>
        <v>0</v>
      </c>
      <c r="K590" s="95">
        <f t="shared" si="1352"/>
        <v>0</v>
      </c>
      <c r="L590" s="95">
        <f t="shared" si="1352"/>
        <v>0</v>
      </c>
      <c r="M590" s="95">
        <f t="shared" si="1352"/>
        <v>0</v>
      </c>
    </row>
    <row r="591" spans="1:13" s="7" customFormat="1" ht="28.5" customHeight="1" x14ac:dyDescent="0.2">
      <c r="A591" s="65" t="s">
        <v>129</v>
      </c>
      <c r="B591" s="26" t="s">
        <v>250</v>
      </c>
      <c r="C591" s="27">
        <f t="shared" ref="C591" si="1353">SUM(D591,G591,H591:M591)</f>
        <v>1050</v>
      </c>
      <c r="D591" s="27">
        <f t="shared" ref="D591" si="1354">SUM(E591:F591)</f>
        <v>1050</v>
      </c>
      <c r="E591" s="27">
        <v>846</v>
      </c>
      <c r="F591" s="27">
        <v>204</v>
      </c>
      <c r="G591" s="27"/>
      <c r="H591" s="29"/>
      <c r="I591" s="27"/>
      <c r="J591" s="27"/>
      <c r="K591" s="27"/>
      <c r="L591" s="27"/>
      <c r="M591" s="27"/>
    </row>
    <row r="592" spans="1:13" s="7" customFormat="1" ht="15.75" customHeight="1" x14ac:dyDescent="0.2">
      <c r="A592" s="25"/>
      <c r="B592" s="25"/>
      <c r="C592" s="27">
        <f>D592+G592+H592+I592+J592+K592+L592+M592</f>
        <v>170</v>
      </c>
      <c r="D592" s="27">
        <f>SUM(E592,F592)</f>
        <v>0</v>
      </c>
      <c r="E592" s="28"/>
      <c r="F592" s="29"/>
      <c r="G592" s="29">
        <v>170</v>
      </c>
      <c r="H592" s="27"/>
      <c r="I592" s="27"/>
      <c r="J592" s="27"/>
      <c r="K592" s="27"/>
      <c r="L592" s="27"/>
      <c r="M592" s="27"/>
    </row>
    <row r="593" spans="1:13" s="7" customFormat="1" ht="15.75" customHeight="1" x14ac:dyDescent="0.2">
      <c r="A593" s="94"/>
      <c r="B593" s="94"/>
      <c r="C593" s="95">
        <f t="shared" ref="C593:M593" si="1355">SUM(C591:C592)</f>
        <v>1220</v>
      </c>
      <c r="D593" s="95">
        <f t="shared" si="1355"/>
        <v>1050</v>
      </c>
      <c r="E593" s="95">
        <f t="shared" si="1355"/>
        <v>846</v>
      </c>
      <c r="F593" s="95">
        <f t="shared" si="1355"/>
        <v>204</v>
      </c>
      <c r="G593" s="95">
        <f t="shared" si="1355"/>
        <v>170</v>
      </c>
      <c r="H593" s="95">
        <f t="shared" si="1355"/>
        <v>0</v>
      </c>
      <c r="I593" s="95">
        <f t="shared" si="1355"/>
        <v>0</v>
      </c>
      <c r="J593" s="95">
        <f t="shared" si="1355"/>
        <v>0</v>
      </c>
      <c r="K593" s="95">
        <f t="shared" si="1355"/>
        <v>0</v>
      </c>
      <c r="L593" s="95">
        <f t="shared" si="1355"/>
        <v>0</v>
      </c>
      <c r="M593" s="95">
        <f t="shared" si="1355"/>
        <v>0</v>
      </c>
    </row>
    <row r="594" spans="1:13" s="7" customFormat="1" ht="15.75" customHeight="1" x14ac:dyDescent="0.2">
      <c r="A594" s="66">
        <v>10.92</v>
      </c>
      <c r="B594" s="26" t="s">
        <v>188</v>
      </c>
      <c r="C594" s="27">
        <f t="shared" si="1343"/>
        <v>25000</v>
      </c>
      <c r="D594" s="27">
        <f t="shared" si="1344"/>
        <v>6300</v>
      </c>
      <c r="E594" s="27">
        <v>5000</v>
      </c>
      <c r="F594" s="27">
        <v>1300</v>
      </c>
      <c r="G594" s="27">
        <v>18700</v>
      </c>
      <c r="H594" s="29"/>
      <c r="I594" s="27"/>
      <c r="J594" s="27"/>
      <c r="K594" s="27"/>
      <c r="L594" s="27"/>
      <c r="M594" s="27"/>
    </row>
    <row r="595" spans="1:13" s="7" customFormat="1" ht="15.75" customHeight="1" x14ac:dyDescent="0.2">
      <c r="A595" s="25"/>
      <c r="B595" s="25"/>
      <c r="C595" s="27">
        <f>D595+G595+H595+I595+J595+K595+L595+M595</f>
        <v>22926</v>
      </c>
      <c r="D595" s="27">
        <f>SUM(E595,F595)</f>
        <v>9550</v>
      </c>
      <c r="E595" s="28">
        <v>7873</v>
      </c>
      <c r="F595" s="29">
        <v>1677</v>
      </c>
      <c r="G595" s="29">
        <v>13376</v>
      </c>
      <c r="H595" s="27"/>
      <c r="I595" s="27"/>
      <c r="J595" s="27"/>
      <c r="K595" s="27"/>
      <c r="L595" s="27"/>
      <c r="M595" s="27"/>
    </row>
    <row r="596" spans="1:13" s="7" customFormat="1" ht="15.75" customHeight="1" x14ac:dyDescent="0.2">
      <c r="A596" s="94"/>
      <c r="B596" s="94"/>
      <c r="C596" s="95">
        <f t="shared" ref="C596:M596" si="1356">SUM(C594:C595)</f>
        <v>47926</v>
      </c>
      <c r="D596" s="95">
        <f t="shared" si="1356"/>
        <v>15850</v>
      </c>
      <c r="E596" s="95">
        <f t="shared" si="1356"/>
        <v>12873</v>
      </c>
      <c r="F596" s="95">
        <f t="shared" si="1356"/>
        <v>2977</v>
      </c>
      <c r="G596" s="95">
        <f t="shared" si="1356"/>
        <v>32076</v>
      </c>
      <c r="H596" s="95">
        <f t="shared" si="1356"/>
        <v>0</v>
      </c>
      <c r="I596" s="95">
        <f t="shared" si="1356"/>
        <v>0</v>
      </c>
      <c r="J596" s="95">
        <f t="shared" si="1356"/>
        <v>0</v>
      </c>
      <c r="K596" s="95">
        <f t="shared" si="1356"/>
        <v>0</v>
      </c>
      <c r="L596" s="95">
        <f t="shared" si="1356"/>
        <v>0</v>
      </c>
      <c r="M596" s="95">
        <f t="shared" si="1356"/>
        <v>0</v>
      </c>
    </row>
    <row r="597" spans="1:13" s="7" customFormat="1" ht="15.75" customHeight="1" x14ac:dyDescent="0.2">
      <c r="A597" s="66">
        <v>10.92</v>
      </c>
      <c r="B597" s="26" t="s">
        <v>191</v>
      </c>
      <c r="C597" s="27">
        <f t="shared" ref="C597:C600" si="1357">SUM(D597,G597,H597:M597)</f>
        <v>8261</v>
      </c>
      <c r="D597" s="27">
        <f t="shared" ref="D597:D600" si="1358">SUM(E597:F597)</f>
        <v>1985</v>
      </c>
      <c r="E597" s="27">
        <v>1600</v>
      </c>
      <c r="F597" s="27">
        <v>385</v>
      </c>
      <c r="G597" s="27">
        <v>1875</v>
      </c>
      <c r="H597" s="29"/>
      <c r="I597" s="27"/>
      <c r="J597" s="27">
        <v>4401</v>
      </c>
      <c r="K597" s="27"/>
      <c r="L597" s="27"/>
      <c r="M597" s="27"/>
    </row>
    <row r="598" spans="1:13" s="7" customFormat="1" ht="15.75" customHeight="1" x14ac:dyDescent="0.2">
      <c r="A598" s="25"/>
      <c r="B598" s="25"/>
      <c r="C598" s="27">
        <f>D598+G598+H598+I598+J598+K598+L598+M598</f>
        <v>-2798</v>
      </c>
      <c r="D598" s="27">
        <f>SUM(E598,F598)</f>
        <v>-1156</v>
      </c>
      <c r="E598" s="28">
        <v>-932</v>
      </c>
      <c r="F598" s="29">
        <v>-224</v>
      </c>
      <c r="G598" s="29">
        <v>-1642</v>
      </c>
      <c r="H598" s="27"/>
      <c r="I598" s="27"/>
      <c r="J598" s="27"/>
      <c r="K598" s="27"/>
      <c r="L598" s="27"/>
      <c r="M598" s="27"/>
    </row>
    <row r="599" spans="1:13" s="7" customFormat="1" ht="15.75" customHeight="1" x14ac:dyDescent="0.2">
      <c r="A599" s="94"/>
      <c r="B599" s="94"/>
      <c r="C599" s="95">
        <f t="shared" ref="C599:M599" si="1359">SUM(C597:C598)</f>
        <v>5463</v>
      </c>
      <c r="D599" s="95">
        <f t="shared" si="1359"/>
        <v>829</v>
      </c>
      <c r="E599" s="95">
        <f t="shared" si="1359"/>
        <v>668</v>
      </c>
      <c r="F599" s="95">
        <f t="shared" si="1359"/>
        <v>161</v>
      </c>
      <c r="G599" s="95">
        <f t="shared" si="1359"/>
        <v>233</v>
      </c>
      <c r="H599" s="95">
        <f t="shared" si="1359"/>
        <v>0</v>
      </c>
      <c r="I599" s="95">
        <f t="shared" si="1359"/>
        <v>0</v>
      </c>
      <c r="J599" s="95">
        <f t="shared" si="1359"/>
        <v>4401</v>
      </c>
      <c r="K599" s="95">
        <f t="shared" si="1359"/>
        <v>0</v>
      </c>
      <c r="L599" s="95">
        <f t="shared" si="1359"/>
        <v>0</v>
      </c>
      <c r="M599" s="95">
        <f t="shared" si="1359"/>
        <v>0</v>
      </c>
    </row>
    <row r="600" spans="1:13" s="7" customFormat="1" ht="15.75" customHeight="1" x14ac:dyDescent="0.2">
      <c r="A600" s="66">
        <v>10.92</v>
      </c>
      <c r="B600" s="26" t="s">
        <v>192</v>
      </c>
      <c r="C600" s="27">
        <f t="shared" si="1357"/>
        <v>486417</v>
      </c>
      <c r="D600" s="27">
        <f t="shared" si="1358"/>
        <v>2956</v>
      </c>
      <c r="E600" s="27">
        <v>2420</v>
      </c>
      <c r="F600" s="27">
        <v>536</v>
      </c>
      <c r="G600" s="27">
        <v>415127</v>
      </c>
      <c r="H600" s="29"/>
      <c r="I600" s="27"/>
      <c r="J600" s="27"/>
      <c r="K600" s="27"/>
      <c r="L600" s="27">
        <v>68334</v>
      </c>
      <c r="M600" s="27"/>
    </row>
    <row r="601" spans="1:13" s="7" customFormat="1" ht="15.75" customHeight="1" x14ac:dyDescent="0.2">
      <c r="A601" s="25"/>
      <c r="B601" s="25"/>
      <c r="C601" s="27">
        <f>D601+G601+H601+I601+J601+K601+L601+M601</f>
        <v>-4701</v>
      </c>
      <c r="D601" s="27">
        <f>SUM(E601,F601)</f>
        <v>898</v>
      </c>
      <c r="E601" s="28">
        <v>686</v>
      </c>
      <c r="F601" s="29">
        <v>212</v>
      </c>
      <c r="G601" s="29">
        <v>-15599</v>
      </c>
      <c r="H601" s="27"/>
      <c r="I601" s="27"/>
      <c r="J601" s="27">
        <v>10000</v>
      </c>
      <c r="K601" s="27"/>
      <c r="L601" s="27"/>
      <c r="M601" s="27"/>
    </row>
    <row r="602" spans="1:13" s="7" customFormat="1" ht="15.75" customHeight="1" x14ac:dyDescent="0.2">
      <c r="A602" s="94"/>
      <c r="B602" s="94"/>
      <c r="C602" s="95">
        <f t="shared" ref="C602:M602" si="1360">SUM(C600:C601)</f>
        <v>481716</v>
      </c>
      <c r="D602" s="95">
        <f t="shared" si="1360"/>
        <v>3854</v>
      </c>
      <c r="E602" s="95">
        <f t="shared" si="1360"/>
        <v>3106</v>
      </c>
      <c r="F602" s="95">
        <f t="shared" si="1360"/>
        <v>748</v>
      </c>
      <c r="G602" s="95">
        <f t="shared" si="1360"/>
        <v>399528</v>
      </c>
      <c r="H602" s="95">
        <f t="shared" si="1360"/>
        <v>0</v>
      </c>
      <c r="I602" s="95">
        <f t="shared" si="1360"/>
        <v>0</v>
      </c>
      <c r="J602" s="95">
        <f t="shared" si="1360"/>
        <v>10000</v>
      </c>
      <c r="K602" s="95">
        <f t="shared" si="1360"/>
        <v>0</v>
      </c>
      <c r="L602" s="95">
        <f t="shared" si="1360"/>
        <v>68334</v>
      </c>
      <c r="M602" s="95">
        <f t="shared" si="1360"/>
        <v>0</v>
      </c>
    </row>
    <row r="603" spans="1:13" s="12" customFormat="1" ht="15.75" customHeight="1" x14ac:dyDescent="0.2">
      <c r="A603" s="67"/>
      <c r="B603" s="67" t="s">
        <v>0</v>
      </c>
      <c r="C603" s="67">
        <f t="shared" ref="C603:M603" si="1361">SUM(C69,C88,C124,C144,C263,C266,C393,C396,C543)</f>
        <v>30548906</v>
      </c>
      <c r="D603" s="67">
        <f t="shared" si="1361"/>
        <v>15584315</v>
      </c>
      <c r="E603" s="67">
        <f t="shared" si="1361"/>
        <v>12494509</v>
      </c>
      <c r="F603" s="67">
        <f t="shared" si="1361"/>
        <v>3089806</v>
      </c>
      <c r="G603" s="67">
        <f t="shared" si="1361"/>
        <v>8417172</v>
      </c>
      <c r="H603" s="67">
        <f t="shared" si="1361"/>
        <v>1166711</v>
      </c>
      <c r="I603" s="67">
        <f t="shared" si="1361"/>
        <v>10000</v>
      </c>
      <c r="J603" s="67">
        <f t="shared" si="1361"/>
        <v>3609245</v>
      </c>
      <c r="K603" s="67">
        <f t="shared" si="1361"/>
        <v>645982</v>
      </c>
      <c r="L603" s="67">
        <f t="shared" si="1361"/>
        <v>1115481</v>
      </c>
      <c r="M603" s="67">
        <f t="shared" si="1361"/>
        <v>0</v>
      </c>
    </row>
    <row r="604" spans="1:13" s="7" customFormat="1" ht="15.75" customHeight="1" x14ac:dyDescent="0.2">
      <c r="A604" s="98"/>
      <c r="B604" s="98"/>
      <c r="C604" s="99">
        <f>D604+G604+H604+I604+J604+K604+L604+M604</f>
        <v>-769596</v>
      </c>
      <c r="D604" s="99">
        <f>SUM(E604,F604)</f>
        <v>53881</v>
      </c>
      <c r="E604" s="100">
        <f t="shared" ref="E604:M604" si="1362">SUM(E544,E397,E394,E267,E264,E145,E125,E89,E70)</f>
        <v>-13817</v>
      </c>
      <c r="F604" s="100">
        <f t="shared" si="1362"/>
        <v>67698</v>
      </c>
      <c r="G604" s="100">
        <f t="shared" si="1362"/>
        <v>-308306</v>
      </c>
      <c r="H604" s="100">
        <f t="shared" si="1362"/>
        <v>-8730</v>
      </c>
      <c r="I604" s="100">
        <f t="shared" si="1362"/>
        <v>-2163</v>
      </c>
      <c r="J604" s="100">
        <f t="shared" si="1362"/>
        <v>-538862</v>
      </c>
      <c r="K604" s="100">
        <f t="shared" si="1362"/>
        <v>-22282</v>
      </c>
      <c r="L604" s="100">
        <f t="shared" si="1362"/>
        <v>56866</v>
      </c>
      <c r="M604" s="100">
        <f t="shared" si="1362"/>
        <v>0</v>
      </c>
    </row>
    <row r="605" spans="1:13" s="7" customFormat="1" ht="15.75" customHeight="1" x14ac:dyDescent="0.2">
      <c r="A605" s="92"/>
      <c r="B605" s="92"/>
      <c r="C605" s="95">
        <f>SUM(C603,C604)</f>
        <v>29779310</v>
      </c>
      <c r="D605" s="95">
        <f t="shared" ref="D605:M605" si="1363">SUM(D603,D604)</f>
        <v>15638196</v>
      </c>
      <c r="E605" s="95">
        <f t="shared" si="1363"/>
        <v>12480692</v>
      </c>
      <c r="F605" s="95">
        <f t="shared" si="1363"/>
        <v>3157504</v>
      </c>
      <c r="G605" s="95">
        <f t="shared" si="1363"/>
        <v>8108866</v>
      </c>
      <c r="H605" s="95">
        <f t="shared" si="1363"/>
        <v>1157981</v>
      </c>
      <c r="I605" s="95">
        <f t="shared" si="1363"/>
        <v>7837</v>
      </c>
      <c r="J605" s="95">
        <f t="shared" si="1363"/>
        <v>3070383</v>
      </c>
      <c r="K605" s="95">
        <f t="shared" si="1363"/>
        <v>623700</v>
      </c>
      <c r="L605" s="95">
        <f t="shared" si="1363"/>
        <v>1172347</v>
      </c>
      <c r="M605" s="95">
        <f t="shared" si="1363"/>
        <v>0</v>
      </c>
    </row>
    <row r="606" spans="1:13" s="12" customFormat="1" ht="15.75" customHeight="1" x14ac:dyDescent="0.2">
      <c r="A606" s="82"/>
      <c r="B606" s="82" t="s">
        <v>205</v>
      </c>
      <c r="C606" s="82">
        <f>C607+C608+C609+C610+C611</f>
        <v>-5848144</v>
      </c>
      <c r="D606" s="83"/>
      <c r="E606" s="83"/>
      <c r="F606" s="83"/>
      <c r="G606" s="83"/>
      <c r="H606" s="83"/>
      <c r="I606" s="83"/>
      <c r="J606" s="83"/>
      <c r="K606" s="83"/>
      <c r="L606" s="83"/>
      <c r="M606" s="83"/>
    </row>
    <row r="607" spans="1:13" s="12" customFormat="1" ht="15.75" customHeight="1" x14ac:dyDescent="0.2">
      <c r="A607" s="34"/>
      <c r="B607" s="68" t="s">
        <v>90</v>
      </c>
      <c r="C607" s="34">
        <v>-2883019</v>
      </c>
      <c r="D607" s="69"/>
      <c r="E607" s="69"/>
      <c r="F607" s="69"/>
      <c r="G607" s="69"/>
      <c r="H607" s="69"/>
      <c r="I607" s="69"/>
      <c r="J607" s="69"/>
      <c r="K607" s="69"/>
      <c r="L607" s="69"/>
      <c r="M607" s="69"/>
    </row>
    <row r="608" spans="1:13" s="12" customFormat="1" ht="25.5" customHeight="1" x14ac:dyDescent="0.2">
      <c r="A608" s="34"/>
      <c r="B608" s="70" t="s">
        <v>181</v>
      </c>
      <c r="C608" s="34">
        <v>-56915</v>
      </c>
      <c r="D608" s="69"/>
      <c r="E608" s="69"/>
      <c r="F608" s="69"/>
      <c r="G608" s="69"/>
      <c r="H608" s="69"/>
      <c r="I608" s="69"/>
      <c r="J608" s="69"/>
      <c r="K608" s="69"/>
      <c r="L608" s="69"/>
      <c r="M608" s="69"/>
    </row>
    <row r="609" spans="1:16" s="12" customFormat="1" ht="25.5" customHeight="1" x14ac:dyDescent="0.2">
      <c r="A609" s="34"/>
      <c r="B609" s="70" t="s">
        <v>256</v>
      </c>
      <c r="C609" s="34">
        <v>-2200</v>
      </c>
      <c r="D609" s="69"/>
      <c r="E609" s="69"/>
      <c r="F609" s="69"/>
      <c r="G609" s="69"/>
      <c r="H609" s="69"/>
      <c r="I609" s="69"/>
      <c r="J609" s="69"/>
      <c r="K609" s="69"/>
      <c r="L609" s="69"/>
      <c r="M609" s="69"/>
    </row>
    <row r="610" spans="1:16" s="12" customFormat="1" ht="36" customHeight="1" x14ac:dyDescent="0.2">
      <c r="A610" s="34"/>
      <c r="B610" s="70" t="s">
        <v>247</v>
      </c>
      <c r="C610" s="34">
        <v>-310000</v>
      </c>
      <c r="D610" s="69"/>
      <c r="E610" s="69"/>
      <c r="F610" s="69"/>
      <c r="G610" s="69"/>
      <c r="H610" s="69"/>
      <c r="I610" s="69"/>
      <c r="J610" s="69"/>
      <c r="K610" s="69"/>
      <c r="L610" s="69"/>
      <c r="M610" s="69"/>
    </row>
    <row r="611" spans="1:16" s="12" customFormat="1" ht="15.75" customHeight="1" x14ac:dyDescent="0.2">
      <c r="A611" s="34"/>
      <c r="B611" s="37" t="s">
        <v>112</v>
      </c>
      <c r="C611" s="34">
        <v>-2596010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6" s="7" customFormat="1" ht="15.75" customHeight="1" x14ac:dyDescent="0.2">
      <c r="A612" s="27"/>
      <c r="B612" s="34"/>
      <c r="C612" s="34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6" s="12" customFormat="1" ht="15.75" customHeight="1" x14ac:dyDescent="0.2">
      <c r="A613" s="34"/>
      <c r="B613" s="37"/>
      <c r="C613" s="34"/>
      <c r="E613" s="69"/>
      <c r="F613" s="11"/>
      <c r="G613" s="11"/>
      <c r="H613" s="11"/>
      <c r="I613" s="11"/>
      <c r="J613" s="11"/>
      <c r="K613" s="11"/>
      <c r="L613" s="11"/>
      <c r="M613" s="11"/>
    </row>
    <row r="614" spans="1:16" s="7" customFormat="1" ht="15.75" customHeight="1" x14ac:dyDescent="0.2">
      <c r="A614" s="6"/>
      <c r="B614" s="6" t="s">
        <v>207</v>
      </c>
      <c r="C614" s="71"/>
      <c r="D614" s="6"/>
      <c r="E614" s="6"/>
      <c r="F614" s="1" t="s">
        <v>206</v>
      </c>
      <c r="G614" s="1"/>
      <c r="H614" s="1"/>
      <c r="I614" s="1"/>
      <c r="J614" s="1"/>
      <c r="K614" s="1"/>
      <c r="L614" s="1"/>
      <c r="M614" s="1"/>
      <c r="N614" s="105"/>
    </row>
    <row r="615" spans="1:16" s="7" customFormat="1" ht="15.75" customHeight="1" x14ac:dyDescent="0.2">
      <c r="A615" s="6"/>
      <c r="B615" s="6"/>
      <c r="C615" s="73"/>
      <c r="D615" s="6"/>
      <c r="E615" s="6"/>
      <c r="F615" s="1"/>
      <c r="G615" s="1"/>
      <c r="H615" s="1"/>
      <c r="I615" s="1"/>
      <c r="J615" s="1"/>
      <c r="K615" s="1"/>
      <c r="L615" s="1"/>
      <c r="M615" s="1"/>
    </row>
    <row r="616" spans="1:16" s="7" customFormat="1" ht="15.75" customHeight="1" x14ac:dyDescent="0.2">
      <c r="A616" s="6"/>
      <c r="B616" s="6"/>
      <c r="C616" s="6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6" s="7" customFormat="1" ht="15.75" customHeigh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  <c r="P617" s="9"/>
    </row>
    <row r="618" spans="1:16" s="7" customFormat="1" ht="15.75" customHeight="1" x14ac:dyDescent="0.2">
      <c r="A618" s="72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6" s="7" customFormat="1" ht="15.75" customHeight="1" x14ac:dyDescent="0.2">
      <c r="A619" s="72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6" s="7" customFormat="1" ht="15.75" customHeight="1" x14ac:dyDescent="0.2">
      <c r="A620" s="72"/>
      <c r="B620" s="6"/>
      <c r="C620" s="6"/>
      <c r="D620" s="1"/>
      <c r="E620" s="1"/>
      <c r="F620" s="1"/>
      <c r="G620" s="1"/>
      <c r="H620" s="1"/>
      <c r="I620" s="101"/>
      <c r="J620" s="1"/>
      <c r="K620" s="1"/>
      <c r="L620" s="1"/>
      <c r="M620" s="1"/>
      <c r="P620" s="105"/>
    </row>
    <row r="621" spans="1:16" s="7" customFormat="1" ht="15.75" customHeight="1" x14ac:dyDescent="0.2">
      <c r="A621" s="72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6" s="7" customFormat="1" ht="15.75" customHeight="1" x14ac:dyDescent="0.2">
      <c r="A622" s="72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6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6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ht="15.75" customHeigh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ht="15.75" customHeigh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ht="15.75" customHeigh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ht="15.75" customHeigh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ht="15.75" customHeigh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ht="15.75" customHeigh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.75" customHeight="1" x14ac:dyDescent="0.2">
      <c r="A691" s="6"/>
      <c r="B691" s="6"/>
      <c r="C691" s="6"/>
    </row>
    <row r="692" spans="1:13" ht="15.75" customHeight="1" x14ac:dyDescent="0.2">
      <c r="A692" s="6"/>
      <c r="B692" s="6"/>
      <c r="C692" s="6"/>
    </row>
    <row r="693" spans="1:13" ht="15.75" customHeight="1" x14ac:dyDescent="0.2">
      <c r="A693" s="6"/>
      <c r="B693" s="6"/>
      <c r="C693" s="6"/>
    </row>
    <row r="694" spans="1:13" ht="15.75" customHeight="1" x14ac:dyDescent="0.2">
      <c r="A694" s="6"/>
      <c r="B694" s="6"/>
      <c r="C694" s="6"/>
    </row>
    <row r="695" spans="1:13" ht="15.75" customHeight="1" x14ac:dyDescent="0.2">
      <c r="A695" s="6"/>
      <c r="B695" s="6"/>
      <c r="C695" s="6"/>
    </row>
    <row r="696" spans="1:13" ht="15.75" customHeight="1" x14ac:dyDescent="0.2">
      <c r="A696" s="6"/>
      <c r="B696" s="6"/>
      <c r="C696" s="6"/>
    </row>
    <row r="697" spans="1:13" ht="15.75" customHeight="1" x14ac:dyDescent="0.2">
      <c r="A697" s="6"/>
      <c r="B697" s="6"/>
      <c r="C697" s="6"/>
    </row>
    <row r="698" spans="1:13" ht="15.75" customHeight="1" x14ac:dyDescent="0.2">
      <c r="A698" s="6"/>
      <c r="B698" s="6"/>
      <c r="C698" s="6"/>
    </row>
    <row r="699" spans="1:13" ht="15.75" customHeight="1" x14ac:dyDescent="0.2">
      <c r="A699" s="6"/>
      <c r="B699" s="6"/>
      <c r="C699" s="6"/>
    </row>
    <row r="700" spans="1:13" ht="15.75" customHeight="1" x14ac:dyDescent="0.2">
      <c r="A700" s="6"/>
      <c r="B700" s="6"/>
      <c r="C700" s="6"/>
    </row>
    <row r="701" spans="1:13" ht="15.75" customHeight="1" x14ac:dyDescent="0.2">
      <c r="A701" s="6"/>
      <c r="B701" s="6"/>
      <c r="C701" s="6"/>
    </row>
    <row r="702" spans="1:13" ht="15.75" customHeight="1" x14ac:dyDescent="0.2">
      <c r="A702" s="6"/>
      <c r="B702" s="6"/>
      <c r="C702" s="6"/>
    </row>
    <row r="703" spans="1:13" ht="15.75" customHeight="1" x14ac:dyDescent="0.2">
      <c r="A703" s="6"/>
      <c r="B703" s="6"/>
      <c r="C703" s="6"/>
    </row>
    <row r="704" spans="1:1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  <row r="922" spans="1:3" ht="15.75" customHeight="1" x14ac:dyDescent="0.2">
      <c r="A922" s="6"/>
      <c r="B922" s="6"/>
      <c r="C922" s="6"/>
    </row>
    <row r="923" spans="1:3" ht="15.75" customHeight="1" x14ac:dyDescent="0.2">
      <c r="A923" s="6"/>
      <c r="B923" s="6"/>
      <c r="C923" s="6"/>
    </row>
    <row r="924" spans="1:3" ht="15.75" customHeight="1" x14ac:dyDescent="0.2">
      <c r="A924" s="6"/>
      <c r="B924" s="6"/>
      <c r="C924" s="6"/>
    </row>
    <row r="925" spans="1:3" ht="15.75" customHeight="1" x14ac:dyDescent="0.2">
      <c r="A925" s="6"/>
      <c r="B925" s="6"/>
      <c r="C925" s="6"/>
    </row>
    <row r="926" spans="1:3" ht="15.75" customHeight="1" x14ac:dyDescent="0.2">
      <c r="A926" s="6"/>
      <c r="B926" s="6"/>
      <c r="C926" s="6"/>
    </row>
    <row r="927" spans="1:3" ht="15.75" customHeight="1" x14ac:dyDescent="0.2">
      <c r="A927" s="6"/>
      <c r="B927" s="6"/>
      <c r="C927" s="6"/>
    </row>
  </sheetData>
  <customSheetViews>
    <customSheetView guid="{0C33340C-90B9-4DC8-9EC1-FF7A90A6CD3D}" scale="150" showPageBreaks="1" hiddenRows="1" topLeftCell="A604">
      <selection activeCell="C612" sqref="C612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50" showPageBreaks="1" hiddenRows="1">
      <selection activeCell="O616" sqref="O616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422" activePane="bottomLeft" state="frozen"/>
      <selection pane="bottomLeft" activeCell="H423" sqref="H423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0C33340C-90B9-4DC8-9EC1-FF7A90A6CD3D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0C33340C-90B9-4DC8-9EC1-FF7A90A6CD3D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2021-01-04T13:51:56Z</cp:lastPrinted>
  <dcterms:created xsi:type="dcterms:W3CDTF">2010-02-05T08:24:46Z</dcterms:created>
  <dcterms:modified xsi:type="dcterms:W3CDTF">2021-01-04T13:52:11Z</dcterms:modified>
</cp:coreProperties>
</file>