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GIS_projekti\Dobeles_novads\"/>
    </mc:Choice>
  </mc:AlternateContent>
  <xr:revisionPtr revIDLastSave="0" documentId="13_ncr:1_{05D48760-78AB-4A30-9DA4-20E4E0949417}" xr6:coauthVersionLast="47" xr6:coauthVersionMax="47" xr10:uidLastSave="{00000000-0000-0000-0000-000000000000}"/>
  <bookViews>
    <workbookView xWindow="29850" yWindow="135" windowWidth="23715" windowHeight="14385" tabRatio="919" xr2:uid="{00000000-000D-0000-FFFF-FFFF00000000}"/>
  </bookViews>
  <sheets>
    <sheet name="KOPA" sheetId="63" r:id="rId1"/>
    <sheet name="Auce" sheetId="64" r:id="rId2"/>
    <sheet name="Dobele" sheetId="42" r:id="rId3"/>
    <sheet name="A Annen" sheetId="18" r:id="rId4"/>
    <sheet name="B Annen" sheetId="19" r:id="rId5"/>
    <sheet name="C Annen" sheetId="20" r:id="rId6"/>
    <sheet name="A Augst" sheetId="86" r:id="rId7"/>
    <sheet name="B Augst" sheetId="87" r:id="rId8"/>
    <sheet name="C Augst" sheetId="88" r:id="rId9"/>
    <sheet name="A Auru" sheetId="22" r:id="rId10"/>
    <sheet name="B Auru" sheetId="23" r:id="rId11"/>
    <sheet name="C Auru" sheetId="24" r:id="rId12"/>
    <sheet name="B Bēne" sheetId="65" r:id="rId13"/>
    <sheet name="C Bēne" sheetId="66" r:id="rId14"/>
    <sheet name="A Bērz" sheetId="30" r:id="rId15"/>
    <sheet name="B Bērz" sheetId="31" r:id="rId16"/>
    <sheet name="C Bērz" sheetId="32" r:id="rId17"/>
    <sheet name="A Bikst" sheetId="36" r:id="rId18"/>
    <sheet name="B Bikst" sheetId="37" r:id="rId19"/>
    <sheet name="C Bikst" sheetId="38" r:id="rId20"/>
    <sheet name="A Buk" sheetId="89" r:id="rId21"/>
    <sheet name="B Buk" sheetId="90" r:id="rId22"/>
    <sheet name="C Buk" sheetId="91" r:id="rId23"/>
    <sheet name="A Dobel" sheetId="39" r:id="rId24"/>
    <sheet name="B Dobel" sheetId="40" r:id="rId25"/>
    <sheet name="C Dobel" sheetId="41" r:id="rId26"/>
    <sheet name="B Īles" sheetId="67" r:id="rId27"/>
    <sheet name="C Īles" sheetId="68" r:id="rId28"/>
    <sheet name="B Jaunb" sheetId="43" r:id="rId29"/>
    <sheet name="C Jaunb" sheetId="44" r:id="rId30"/>
    <sheet name="A Krim" sheetId="46" r:id="rId31"/>
    <sheet name="B Krim" sheetId="47" r:id="rId32"/>
    <sheet name="C Krim" sheetId="48" r:id="rId33"/>
    <sheet name="A Liel" sheetId="69" r:id="rId34"/>
    <sheet name="B Liel" sheetId="70" r:id="rId35"/>
    <sheet name="C Liel" sheetId="71" r:id="rId36"/>
    <sheet name="A Naud" sheetId="52" r:id="rId37"/>
    <sheet name="B Naud" sheetId="53" r:id="rId38"/>
    <sheet name="C Naud" sheetId="54" r:id="rId39"/>
    <sheet name="A Penk" sheetId="57" r:id="rId40"/>
    <sheet name="B Penk" sheetId="58" r:id="rId41"/>
    <sheet name="C Penk" sheetId="59" r:id="rId42"/>
    <sheet name="A Tērv" sheetId="92" r:id="rId43"/>
    <sheet name="B Tērv" sheetId="93" r:id="rId44"/>
    <sheet name="C Tērv" sheetId="94" r:id="rId45"/>
    <sheet name="A Ukru" sheetId="72" r:id="rId46"/>
    <sheet name="B Ukru" sheetId="73" r:id="rId47"/>
    <sheet name="C Ukru" sheetId="74" r:id="rId48"/>
    <sheet name="A Vec" sheetId="75" r:id="rId49"/>
    <sheet name="B Vec" sheetId="76" r:id="rId50"/>
    <sheet name="C Vec" sheetId="77" r:id="rId51"/>
    <sheet name="A Vītiņ" sheetId="78" r:id="rId52"/>
    <sheet name="B Vītiņ" sheetId="79" r:id="rId53"/>
    <sheet name="C Vītiņ" sheetId="80" r:id="rId54"/>
    <sheet name="A Zebr" sheetId="60" r:id="rId55"/>
    <sheet name="B Zebr" sheetId="61" r:id="rId56"/>
    <sheet name="C Zebr" sheetId="62" r:id="rId57"/>
    <sheet name="An Kaķenieki" sheetId="21" r:id="rId58"/>
    <sheet name="Auri" sheetId="25" r:id="rId59"/>
    <sheet name="Au Gardene" sheetId="26" r:id="rId60"/>
    <sheet name="Au Ķirpēni" sheetId="27" r:id="rId61"/>
    <sheet name="Au Lielbērze" sheetId="28" r:id="rId62"/>
    <sheet name="Au Liepziedi" sheetId="29" r:id="rId63"/>
    <sheet name="Bēne" sheetId="81" r:id="rId64"/>
    <sheet name="Bērze" sheetId="35" r:id="rId65"/>
    <sheet name="Bēr Miltiņi" sheetId="34" r:id="rId66"/>
    <sheet name="Bēr Šķibe" sheetId="33" r:id="rId67"/>
    <sheet name="Jaunbērze" sheetId="45" r:id="rId68"/>
    <sheet name="Kr Akācijas" sheetId="51" r:id="rId69"/>
    <sheet name="Kr Ceriņi" sheetId="50" r:id="rId70"/>
    <sheet name="Krimūnas" sheetId="49" r:id="rId71"/>
    <sheet name="Na Apgulde" sheetId="56" r:id="rId72"/>
    <sheet name="Naudīte" sheetId="55" r:id="rId73"/>
    <sheet name="Tērvete" sheetId="95" r:id="rId74"/>
    <sheet name="Ukri" sheetId="82" r:id="rId75"/>
    <sheet name="Vecauce" sheetId="83" r:id="rId76"/>
    <sheet name="Vītiņi" sheetId="84" r:id="rId77"/>
    <sheet name="Vīt Ķevele" sheetId="85" r:id="rId78"/>
  </sheets>
  <definedNames>
    <definedName name="_xlnm._FilterDatabase" localSheetId="3" hidden="1">'A Annen'!$A$10:$R$15</definedName>
    <definedName name="_xlnm._FilterDatabase" localSheetId="6" hidden="1">'A Augst'!$A$10:$R$15</definedName>
    <definedName name="_xlnm._FilterDatabase" localSheetId="9" hidden="1">'A Auru'!$A$10:$R$12</definedName>
    <definedName name="_xlnm._FilterDatabase" localSheetId="14" hidden="1">'A Bērz'!$A$10:$R$28</definedName>
    <definedName name="_xlnm._FilterDatabase" localSheetId="17" hidden="1">'A Bikst'!$A$10:$R$15</definedName>
    <definedName name="_xlnm._FilterDatabase" localSheetId="20" hidden="1">'A Buk'!$A$10:$R$11</definedName>
    <definedName name="_xlnm._FilterDatabase" localSheetId="23" hidden="1">'A Dobel'!$A$10:$R$15</definedName>
    <definedName name="_xlnm._FilterDatabase" localSheetId="30" hidden="1">'A Krim'!$H$11:$H$18</definedName>
    <definedName name="_xlnm._FilterDatabase" localSheetId="36" hidden="1">'A Naud'!$A$10:$R$22</definedName>
    <definedName name="_xlnm._FilterDatabase" localSheetId="39" hidden="1">'A Penk'!$H$11:$H$25</definedName>
    <definedName name="_xlnm._FilterDatabase" localSheetId="54" hidden="1">'A Zebr'!$A$10:$R$20</definedName>
    <definedName name="_xlnm._FilterDatabase" localSheetId="57" hidden="1">'An Kaķenieki'!$A$10:$R$18</definedName>
    <definedName name="_xlnm._FilterDatabase" localSheetId="59" hidden="1">'Au Gardene'!$A$10:$R$16</definedName>
    <definedName name="_xlnm._FilterDatabase" localSheetId="60" hidden="1">'Au Ķirpēni'!$A$10:$R$14</definedName>
    <definedName name="_xlnm._FilterDatabase" localSheetId="61" hidden="1">'Au Lielbērze'!$A$10:$R$11</definedName>
    <definedName name="_xlnm._FilterDatabase" localSheetId="62" hidden="1">'Au Liepziedi'!$A$10:$R$12</definedName>
    <definedName name="_xlnm._FilterDatabase" localSheetId="1" hidden="1">Auce!$A$11:$R$118</definedName>
    <definedName name="_xlnm._FilterDatabase" localSheetId="58" hidden="1">Auri!$A$10:$R$16</definedName>
    <definedName name="_xlnm._FilterDatabase" localSheetId="4" hidden="1">'B Annen'!$A$10:$R$40</definedName>
    <definedName name="_xlnm._FilterDatabase" localSheetId="7" hidden="1">'B Augst'!$A$10:$R$45</definedName>
    <definedName name="_xlnm._FilterDatabase" localSheetId="10" hidden="1">'B Auru'!$A$10:$R$59</definedName>
    <definedName name="_xlnm._FilterDatabase" localSheetId="15" hidden="1">'B Bērz'!$A$10:$R$38</definedName>
    <definedName name="_xlnm._FilterDatabase" localSheetId="18" hidden="1">'B Bikst'!$A$6:$R$55</definedName>
    <definedName name="_xlnm._FilterDatabase" localSheetId="21" hidden="1">'B Buk'!$A$10:$R$17</definedName>
    <definedName name="_xlnm._FilterDatabase" localSheetId="24" hidden="1">'B Dobel'!$A$10:$R$45</definedName>
    <definedName name="_xlnm._FilterDatabase" localSheetId="26" hidden="1">'B Īles'!$A$10:$R$36</definedName>
    <definedName name="_xlnm._FilterDatabase" localSheetId="28" hidden="1">'B Jaunb'!$A$10:$R$45</definedName>
    <definedName name="_xlnm._FilterDatabase" localSheetId="31" hidden="1">'B Krim'!#REF!</definedName>
    <definedName name="_xlnm._FilterDatabase" localSheetId="37" hidden="1">'B Naud'!$A$10:$R$23</definedName>
    <definedName name="_xlnm._FilterDatabase" localSheetId="40" hidden="1">'B Penk'!$H$11:$H$33</definedName>
    <definedName name="_xlnm._FilterDatabase" localSheetId="55" hidden="1">'B Zebr'!$A$10:$R$29</definedName>
    <definedName name="_xlnm._FilterDatabase" localSheetId="63" hidden="1">Bēne!$A$10:$R$45</definedName>
    <definedName name="_xlnm._FilterDatabase" localSheetId="65" hidden="1">'Bēr Miltiņi'!$A$10:$R$16</definedName>
    <definedName name="_xlnm._FilterDatabase" localSheetId="66" hidden="1">'Bēr Šķibe'!$A$10:$R$23</definedName>
    <definedName name="_xlnm._FilterDatabase" localSheetId="64" hidden="1">Bērze!$A$10:$R$14</definedName>
    <definedName name="_xlnm._FilterDatabase" localSheetId="5" hidden="1">'C Annen'!$A$10:$R$18</definedName>
    <definedName name="_xlnm._FilterDatabase" localSheetId="8" hidden="1">'C Augst'!$A$10:$R$39</definedName>
    <definedName name="_xlnm._FilterDatabase" localSheetId="11" hidden="1">'C Auru'!$A$10:$R$22</definedName>
    <definedName name="_xlnm._FilterDatabase" localSheetId="16" hidden="1">'C Bērz'!$A$10:$R$18</definedName>
    <definedName name="_xlnm._FilterDatabase" localSheetId="19" hidden="1">'C Bikst'!$A$10:$R$23</definedName>
    <definedName name="_xlnm._FilterDatabase" localSheetId="22" hidden="1">'C Buk'!$A$10:$R$15</definedName>
    <definedName name="_xlnm._FilterDatabase" localSheetId="25" hidden="1">'C Dobel'!$A$10:$R$31</definedName>
    <definedName name="_xlnm._FilterDatabase" localSheetId="27" hidden="1">'C Īles'!$A$10:$R$25</definedName>
    <definedName name="_xlnm._FilterDatabase" localSheetId="29" hidden="1">'C Jaunb'!$A$10:$R$35</definedName>
    <definedName name="_xlnm._FilterDatabase" localSheetId="32" hidden="1">'C Krim'!$H$16:$H$22</definedName>
    <definedName name="_xlnm._FilterDatabase" localSheetId="38" hidden="1">'C Naud'!$A$10:$R$15</definedName>
    <definedName name="_xlnm._FilterDatabase" localSheetId="41" hidden="1">'C Penk'!$A$10:$R$24</definedName>
    <definedName name="_xlnm._FilterDatabase" localSheetId="56" hidden="1">'C Zebr'!$A$10:$R$14</definedName>
    <definedName name="_xlnm._FilterDatabase" localSheetId="2" hidden="1">Dobele!$A$10:$R$181</definedName>
    <definedName name="_xlnm._FilterDatabase" localSheetId="67" hidden="1">Jaunbērze!$A$10:$R$23</definedName>
    <definedName name="_xlnm._FilterDatabase" localSheetId="68" hidden="1">'Kr Akācijas'!$A$10:$R$11</definedName>
    <definedName name="_xlnm._FilterDatabase" localSheetId="69" hidden="1">'Kr Ceriņi'!$A$10:$R$15</definedName>
    <definedName name="_xlnm._FilterDatabase" localSheetId="70" hidden="1">Krimūnas!$A$10:$R$19</definedName>
    <definedName name="_xlnm._FilterDatabase" localSheetId="71" hidden="1">'Na Apgulde'!$A$10:$R$12</definedName>
    <definedName name="_xlnm._FilterDatabase" localSheetId="72" hidden="1">Naudīte!$A$10:$R$13</definedName>
    <definedName name="_xlnm._FilterDatabase" localSheetId="74" hidden="1">Ukri!$G$10:$R$18</definedName>
    <definedName name="_xlnm._FilterDatabase" localSheetId="75" hidden="1">Vecauce!$G$10:$R$12</definedName>
    <definedName name="_xlnm._FilterDatabase" localSheetId="77" hidden="1">'Vīt Ķevele'!$G$10:$R$13</definedName>
    <definedName name="_xlnm._FilterDatabase" localSheetId="76" hidden="1">Vītiņi!$G$10:$R$21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43" l="1"/>
  <c r="F12" i="81" l="1"/>
  <c r="F21" i="49" l="1"/>
  <c r="F19" i="49"/>
  <c r="M29" i="63" l="1"/>
  <c r="D26" i="62"/>
  <c r="D22" i="62"/>
  <c r="D25" i="62" s="1"/>
  <c r="D41" i="61"/>
  <c r="D37" i="61"/>
  <c r="D40" i="61" s="1"/>
  <c r="D32" i="60"/>
  <c r="D28" i="60"/>
  <c r="D31" i="60" s="1"/>
  <c r="D35" i="80"/>
  <c r="D31" i="80"/>
  <c r="D34" i="80" s="1"/>
  <c r="D37" i="79"/>
  <c r="D33" i="79"/>
  <c r="D36" i="79" s="1"/>
  <c r="D32" i="78"/>
  <c r="D28" i="78"/>
  <c r="D31" i="78" s="1"/>
  <c r="D29" i="77"/>
  <c r="D25" i="77"/>
  <c r="D28" i="77" s="1"/>
  <c r="D32" i="76"/>
  <c r="D28" i="76"/>
  <c r="D31" i="76" s="1"/>
  <c r="D25" i="75"/>
  <c r="D21" i="75"/>
  <c r="D24" i="75" s="1"/>
  <c r="D32" i="74"/>
  <c r="D28" i="74"/>
  <c r="D31" i="74" s="1"/>
  <c r="D34" i="73"/>
  <c r="D30" i="73"/>
  <c r="D33" i="73" s="1"/>
  <c r="D27" i="72"/>
  <c r="D23" i="72"/>
  <c r="D26" i="72" s="1"/>
  <c r="D51" i="94"/>
  <c r="D47" i="94"/>
  <c r="D50" i="94" s="1"/>
  <c r="D71" i="93"/>
  <c r="D67" i="93"/>
  <c r="D70" i="93" s="1"/>
  <c r="D29" i="92"/>
  <c r="D25" i="92"/>
  <c r="D28" i="92" s="1"/>
  <c r="D36" i="59"/>
  <c r="D32" i="59"/>
  <c r="D35" i="59" s="1"/>
  <c r="D45" i="58"/>
  <c r="D41" i="58"/>
  <c r="D44" i="58" s="1"/>
  <c r="D38" i="57"/>
  <c r="D34" i="57"/>
  <c r="D37" i="57" s="1"/>
  <c r="D27" i="54"/>
  <c r="D23" i="54"/>
  <c r="D26" i="54" s="1"/>
  <c r="D35" i="53"/>
  <c r="D31" i="53"/>
  <c r="D34" i="53" s="1"/>
  <c r="D35" i="52"/>
  <c r="D31" i="52"/>
  <c r="D34" i="52" s="1"/>
  <c r="D27" i="71"/>
  <c r="D23" i="71"/>
  <c r="D26" i="71" s="1"/>
  <c r="D27" i="70"/>
  <c r="D23" i="70"/>
  <c r="D26" i="70" s="1"/>
  <c r="D38" i="69"/>
  <c r="D34" i="69"/>
  <c r="D37" i="69" s="1"/>
  <c r="D34" i="48"/>
  <c r="D30" i="48"/>
  <c r="D33" i="48" s="1"/>
  <c r="D45" i="47"/>
  <c r="D41" i="47"/>
  <c r="D44" i="47" s="1"/>
  <c r="D30" i="46"/>
  <c r="D26" i="46"/>
  <c r="D29" i="46" s="1"/>
  <c r="D47" i="44"/>
  <c r="D43" i="44"/>
  <c r="D46" i="44" s="1"/>
  <c r="D57" i="43"/>
  <c r="D53" i="43"/>
  <c r="D56" i="43" s="1"/>
  <c r="D37" i="68"/>
  <c r="D33" i="68"/>
  <c r="D36" i="68" s="1"/>
  <c r="D48" i="67"/>
  <c r="D44" i="67"/>
  <c r="D47" i="67" s="1"/>
  <c r="D43" i="41"/>
  <c r="D39" i="41"/>
  <c r="D42" i="41" s="1"/>
  <c r="D57" i="40"/>
  <c r="D53" i="40"/>
  <c r="D56" i="40" s="1"/>
  <c r="D27" i="39"/>
  <c r="D23" i="39"/>
  <c r="D26" i="39" s="1"/>
  <c r="D37" i="91"/>
  <c r="D33" i="91"/>
  <c r="D36" i="91" s="1"/>
  <c r="D40" i="90"/>
  <c r="D36" i="90"/>
  <c r="D39" i="90" s="1"/>
  <c r="D23" i="89"/>
  <c r="D19" i="89"/>
  <c r="D22" i="89" s="1"/>
  <c r="D35" i="38"/>
  <c r="D31" i="38"/>
  <c r="D34" i="38" s="1"/>
  <c r="D67" i="37"/>
  <c r="D63" i="37"/>
  <c r="D66" i="37" s="1"/>
  <c r="D27" i="36"/>
  <c r="D23" i="36"/>
  <c r="D26" i="36" s="1"/>
  <c r="D30" i="32"/>
  <c r="D26" i="32"/>
  <c r="D29" i="32" s="1"/>
  <c r="D50" i="31"/>
  <c r="D46" i="31"/>
  <c r="D49" i="31" s="1"/>
  <c r="D40" i="30"/>
  <c r="D35" i="66"/>
  <c r="D34" i="65"/>
  <c r="D34" i="24"/>
  <c r="D71" i="23"/>
  <c r="D24" i="22"/>
  <c r="D51" i="88"/>
  <c r="D57" i="87"/>
  <c r="D29" i="86"/>
  <c r="D30" i="20"/>
  <c r="D52" i="19"/>
  <c r="D27" i="18"/>
  <c r="C25" i="85"/>
  <c r="C33" i="84"/>
  <c r="C24" i="83"/>
  <c r="C30" i="82"/>
  <c r="C25" i="95"/>
  <c r="C25" i="55"/>
  <c r="C24" i="56"/>
  <c r="C31" i="49"/>
  <c r="C28" i="50"/>
  <c r="C23" i="51"/>
  <c r="C35" i="45"/>
  <c r="C35" i="33"/>
  <c r="C30" i="34"/>
  <c r="C26" i="35"/>
  <c r="C57" i="81"/>
  <c r="C24" i="29"/>
  <c r="C23" i="28"/>
  <c r="C26" i="27"/>
  <c r="C28" i="26"/>
  <c r="C28" i="25"/>
  <c r="C30" i="21"/>
  <c r="C193" i="42"/>
  <c r="C130" i="64"/>
  <c r="F13" i="49" l="1"/>
  <c r="D13" i="49"/>
  <c r="L19" i="63"/>
  <c r="L18" i="63"/>
  <c r="L17" i="63"/>
  <c r="L14" i="63"/>
  <c r="L9" i="63"/>
  <c r="L8" i="63"/>
  <c r="L6" i="63"/>
  <c r="L5" i="63"/>
  <c r="E25" i="63"/>
  <c r="D25" i="63"/>
  <c r="C25" i="63"/>
  <c r="B25" i="63"/>
  <c r="E14" i="63"/>
  <c r="D14" i="63"/>
  <c r="C14" i="63"/>
  <c r="B14" i="63"/>
  <c r="E13" i="63"/>
  <c r="D13" i="63"/>
  <c r="C13" i="63"/>
  <c r="B13" i="63"/>
  <c r="E24" i="63"/>
  <c r="D24" i="63"/>
  <c r="C24" i="63"/>
  <c r="B24" i="63"/>
  <c r="E12" i="63"/>
  <c r="D12" i="63"/>
  <c r="C12" i="63"/>
  <c r="B12" i="63"/>
  <c r="E23" i="63"/>
  <c r="D23" i="63"/>
  <c r="C23" i="63"/>
  <c r="B23" i="63"/>
  <c r="E10" i="63"/>
  <c r="D10" i="63"/>
  <c r="C10" i="63"/>
  <c r="B10" i="63"/>
  <c r="E9" i="63"/>
  <c r="D9" i="63"/>
  <c r="C9" i="63"/>
  <c r="B9" i="63"/>
  <c r="E22" i="63"/>
  <c r="D22" i="63"/>
  <c r="C22" i="63"/>
  <c r="B22" i="63"/>
  <c r="E8" i="63"/>
  <c r="D8" i="63"/>
  <c r="C8" i="63"/>
  <c r="B8" i="63"/>
  <c r="E7" i="63"/>
  <c r="D7" i="63"/>
  <c r="C7" i="63"/>
  <c r="B7" i="63"/>
  <c r="E6" i="63"/>
  <c r="D6" i="63"/>
  <c r="C6" i="63"/>
  <c r="B6" i="63"/>
  <c r="P19" i="77"/>
  <c r="P22" i="76"/>
  <c r="P15" i="75"/>
  <c r="N27" i="63"/>
  <c r="P22" i="74"/>
  <c r="P17" i="72"/>
  <c r="N25" i="63" s="1"/>
  <c r="P17" i="70"/>
  <c r="P28" i="69"/>
  <c r="N23" i="63"/>
  <c r="P25" i="66"/>
  <c r="P24" i="65"/>
  <c r="N18" i="63"/>
  <c r="N14" i="63"/>
  <c r="N13" i="63"/>
  <c r="N10" i="63"/>
  <c r="N7" i="63"/>
  <c r="N9" i="63"/>
  <c r="N21" i="63"/>
  <c r="N19" i="63"/>
  <c r="N17" i="63"/>
  <c r="N26" i="63" l="1"/>
  <c r="N24" i="63"/>
  <c r="J26" i="63"/>
  <c r="I26" i="63"/>
  <c r="H26" i="63"/>
  <c r="G26" i="63"/>
  <c r="F23" i="82" l="1"/>
  <c r="I25" i="63" s="1"/>
  <c r="J25" i="63"/>
  <c r="H25" i="63"/>
  <c r="G25" i="63"/>
  <c r="J19" i="63"/>
  <c r="I19" i="63"/>
  <c r="H19" i="63"/>
  <c r="G19" i="63"/>
  <c r="J13" i="63"/>
  <c r="I13" i="63"/>
  <c r="H13" i="63"/>
  <c r="G13" i="63"/>
  <c r="J11" i="63"/>
  <c r="I11" i="63"/>
  <c r="H11" i="63"/>
  <c r="G11" i="63"/>
  <c r="J8" i="63" l="1"/>
  <c r="I8" i="63"/>
  <c r="H8" i="63"/>
  <c r="G8" i="63"/>
  <c r="J7" i="63"/>
  <c r="I7" i="63"/>
  <c r="H7" i="63"/>
  <c r="G7" i="63"/>
  <c r="J6" i="63"/>
  <c r="I6" i="63"/>
  <c r="H6" i="63"/>
  <c r="G6" i="63"/>
  <c r="N5" i="63"/>
  <c r="C21" i="85"/>
  <c r="C29" i="84"/>
  <c r="C20" i="83"/>
  <c r="C26" i="82"/>
  <c r="C21" i="95"/>
  <c r="C21" i="55"/>
  <c r="C20" i="56"/>
  <c r="C27" i="49"/>
  <c r="C24" i="50"/>
  <c r="C19" i="51"/>
  <c r="C31" i="45"/>
  <c r="C31" i="33"/>
  <c r="C26" i="34"/>
  <c r="C22" i="35"/>
  <c r="C53" i="81"/>
  <c r="C20" i="29"/>
  <c r="C19" i="28"/>
  <c r="C22" i="27"/>
  <c r="C24" i="26"/>
  <c r="C24" i="25"/>
  <c r="C26" i="21"/>
  <c r="D36" i="30"/>
  <c r="D31" i="66"/>
  <c r="D30" i="65"/>
  <c r="D30" i="24"/>
  <c r="D67" i="23"/>
  <c r="D20" i="22"/>
  <c r="D47" i="88"/>
  <c r="D53" i="87"/>
  <c r="D25" i="86"/>
  <c r="D26" i="20"/>
  <c r="D48" i="19"/>
  <c r="D23" i="18"/>
  <c r="C189" i="42"/>
  <c r="C126" i="64"/>
  <c r="F13" i="55" l="1"/>
  <c r="F11" i="55"/>
  <c r="F12" i="56"/>
  <c r="F12" i="49"/>
  <c r="F18" i="49"/>
  <c r="F15" i="49"/>
  <c r="F16" i="50"/>
  <c r="F12" i="50"/>
  <c r="F13" i="50"/>
  <c r="F14" i="50"/>
  <c r="F11" i="50"/>
  <c r="F11" i="51"/>
  <c r="F20" i="45"/>
  <c r="F23" i="45"/>
  <c r="F16" i="45"/>
  <c r="F17" i="45"/>
  <c r="F15" i="45"/>
  <c r="F19" i="45"/>
  <c r="F14" i="45"/>
  <c r="F12" i="45"/>
  <c r="F16" i="33"/>
  <c r="F18" i="33"/>
  <c r="F22" i="33"/>
  <c r="F12" i="33"/>
  <c r="F19" i="33"/>
  <c r="F20" i="33"/>
  <c r="F23" i="33"/>
  <c r="F11" i="33"/>
  <c r="F12" i="34"/>
  <c r="F13" i="34"/>
  <c r="F14" i="34"/>
  <c r="F15" i="34"/>
  <c r="F16" i="34"/>
  <c r="F17" i="34"/>
  <c r="F18" i="34"/>
  <c r="F11" i="34"/>
  <c r="F14" i="35"/>
  <c r="F12" i="35"/>
  <c r="F11" i="35"/>
  <c r="F12" i="29"/>
  <c r="F11" i="28"/>
  <c r="F12" i="27"/>
  <c r="F13" i="27"/>
  <c r="F14" i="27"/>
  <c r="F11" i="27"/>
  <c r="F16" i="26"/>
  <c r="F14" i="26"/>
  <c r="F13" i="26"/>
  <c r="F12" i="26"/>
  <c r="F20" i="82"/>
  <c r="G19" i="85"/>
  <c r="F19" i="85"/>
  <c r="G18" i="85"/>
  <c r="F18" i="85"/>
  <c r="G17" i="85"/>
  <c r="F17" i="85"/>
  <c r="G16" i="85"/>
  <c r="F16" i="85"/>
  <c r="G15" i="85"/>
  <c r="F15" i="85"/>
  <c r="G27" i="84"/>
  <c r="F27" i="84"/>
  <c r="J27" i="63" s="1"/>
  <c r="G26" i="84"/>
  <c r="F26" i="84"/>
  <c r="I27" i="63" s="1"/>
  <c r="G25" i="84"/>
  <c r="F25" i="84"/>
  <c r="H27" i="63" s="1"/>
  <c r="G18" i="83"/>
  <c r="F18" i="83"/>
  <c r="G17" i="83"/>
  <c r="F17" i="83"/>
  <c r="G16" i="83"/>
  <c r="F16" i="83"/>
  <c r="G15" i="83"/>
  <c r="F15" i="83"/>
  <c r="G14" i="83"/>
  <c r="F14" i="83"/>
  <c r="G24" i="82"/>
  <c r="F24" i="82"/>
  <c r="G23" i="82"/>
  <c r="G22" i="82"/>
  <c r="F22" i="82"/>
  <c r="G21" i="82"/>
  <c r="F21" i="82"/>
  <c r="G20" i="82"/>
  <c r="G19" i="95"/>
  <c r="F19" i="95"/>
  <c r="G18" i="95"/>
  <c r="F18" i="95"/>
  <c r="G17" i="95"/>
  <c r="F17" i="95"/>
  <c r="G16" i="95"/>
  <c r="F16" i="95"/>
  <c r="G15" i="95"/>
  <c r="F15" i="95"/>
  <c r="G19" i="55"/>
  <c r="F19" i="55"/>
  <c r="G18" i="55"/>
  <c r="F18" i="55"/>
  <c r="G17" i="55"/>
  <c r="F17" i="55"/>
  <c r="G16" i="55"/>
  <c r="F16" i="55"/>
  <c r="G15" i="55"/>
  <c r="F15" i="55"/>
  <c r="G18" i="56"/>
  <c r="F18" i="56"/>
  <c r="G17" i="56"/>
  <c r="F17" i="56"/>
  <c r="G16" i="56"/>
  <c r="F16" i="56"/>
  <c r="G15" i="56"/>
  <c r="F15" i="56"/>
  <c r="G14" i="56"/>
  <c r="F14" i="56"/>
  <c r="G25" i="49"/>
  <c r="F25" i="49"/>
  <c r="J12" i="63" s="1"/>
  <c r="G24" i="49"/>
  <c r="F24" i="49"/>
  <c r="I12" i="63" s="1"/>
  <c r="G23" i="49"/>
  <c r="F23" i="49"/>
  <c r="H12" i="63" s="1"/>
  <c r="G22" i="49"/>
  <c r="F22" i="49"/>
  <c r="G12" i="63" s="1"/>
  <c r="G21" i="49"/>
  <c r="G22" i="50"/>
  <c r="F22" i="50"/>
  <c r="G21" i="50"/>
  <c r="F21" i="50"/>
  <c r="G20" i="50"/>
  <c r="F20" i="50"/>
  <c r="G19" i="50"/>
  <c r="F19" i="50"/>
  <c r="G18" i="50"/>
  <c r="F18" i="50"/>
  <c r="G17" i="51"/>
  <c r="F17" i="51"/>
  <c r="G16" i="51"/>
  <c r="F16" i="51"/>
  <c r="G15" i="51"/>
  <c r="F15" i="51"/>
  <c r="G14" i="51"/>
  <c r="F14" i="51"/>
  <c r="G13" i="51"/>
  <c r="F13" i="51"/>
  <c r="G29" i="45"/>
  <c r="F29" i="45"/>
  <c r="G28" i="45"/>
  <c r="F28" i="45"/>
  <c r="G27" i="45"/>
  <c r="F27" i="45"/>
  <c r="G26" i="45"/>
  <c r="F26" i="45"/>
  <c r="G25" i="45"/>
  <c r="F25" i="45"/>
  <c r="G29" i="33"/>
  <c r="F29" i="33"/>
  <c r="G28" i="33"/>
  <c r="F28" i="33"/>
  <c r="G27" i="33"/>
  <c r="F27" i="33"/>
  <c r="G26" i="33"/>
  <c r="F26" i="33"/>
  <c r="G25" i="33"/>
  <c r="F25" i="33"/>
  <c r="G24" i="34"/>
  <c r="F24" i="34"/>
  <c r="G23" i="34"/>
  <c r="F23" i="34"/>
  <c r="G22" i="34"/>
  <c r="F22" i="34"/>
  <c r="G21" i="34"/>
  <c r="F21" i="34"/>
  <c r="G20" i="34"/>
  <c r="F20" i="34"/>
  <c r="G20" i="35"/>
  <c r="F20" i="35"/>
  <c r="G19" i="35"/>
  <c r="F19" i="35"/>
  <c r="G18" i="35"/>
  <c r="F18" i="35"/>
  <c r="G17" i="35"/>
  <c r="F17" i="35"/>
  <c r="G16" i="35"/>
  <c r="F16" i="35"/>
  <c r="G51" i="81"/>
  <c r="F51" i="81"/>
  <c r="J22" i="63" s="1"/>
  <c r="G50" i="81"/>
  <c r="F50" i="81"/>
  <c r="I22" i="63" s="1"/>
  <c r="G49" i="81"/>
  <c r="F49" i="81"/>
  <c r="H22" i="63" s="1"/>
  <c r="G48" i="81"/>
  <c r="F48" i="81"/>
  <c r="G22" i="63" s="1"/>
  <c r="G47" i="81"/>
  <c r="F47" i="81"/>
  <c r="G18" i="29"/>
  <c r="F18" i="29"/>
  <c r="G17" i="29"/>
  <c r="F17" i="29"/>
  <c r="G16" i="29"/>
  <c r="F16" i="29"/>
  <c r="G15" i="29"/>
  <c r="F15" i="29"/>
  <c r="G14" i="29"/>
  <c r="F14" i="29"/>
  <c r="G17" i="28"/>
  <c r="F17" i="28"/>
  <c r="G16" i="28"/>
  <c r="F16" i="28"/>
  <c r="G15" i="28"/>
  <c r="F15" i="28"/>
  <c r="G14" i="28"/>
  <c r="F14" i="28"/>
  <c r="G13" i="28"/>
  <c r="F13" i="28"/>
  <c r="G20" i="27"/>
  <c r="F20" i="27"/>
  <c r="G19" i="27"/>
  <c r="F19" i="27"/>
  <c r="G18" i="27"/>
  <c r="F18" i="27"/>
  <c r="G17" i="27"/>
  <c r="F17" i="27"/>
  <c r="G16" i="27"/>
  <c r="F16" i="27"/>
  <c r="G22" i="26"/>
  <c r="F22" i="26"/>
  <c r="G21" i="26"/>
  <c r="F21" i="26"/>
  <c r="G20" i="26"/>
  <c r="F20" i="26"/>
  <c r="G19" i="26"/>
  <c r="F19" i="26"/>
  <c r="G18" i="26"/>
  <c r="F18" i="26"/>
  <c r="G24" i="21"/>
  <c r="F24" i="21"/>
  <c r="G23" i="21"/>
  <c r="F23" i="21"/>
  <c r="G22" i="21"/>
  <c r="F22" i="21"/>
  <c r="G21" i="21"/>
  <c r="F21" i="21"/>
  <c r="G20" i="21"/>
  <c r="F20" i="21"/>
  <c r="F14" i="25" l="1"/>
  <c r="F15" i="25"/>
  <c r="F16" i="25"/>
  <c r="F13" i="25"/>
  <c r="F12" i="25"/>
  <c r="F18" i="25"/>
  <c r="G18" i="25"/>
  <c r="G22" i="25"/>
  <c r="F22" i="25"/>
  <c r="G21" i="25"/>
  <c r="F21" i="25"/>
  <c r="G20" i="25"/>
  <c r="F20" i="25"/>
  <c r="G19" i="25"/>
  <c r="F19" i="25"/>
  <c r="F18" i="21"/>
  <c r="F16" i="21"/>
  <c r="F14" i="21"/>
  <c r="F13" i="21"/>
  <c r="F124" i="64"/>
  <c r="F123" i="64"/>
  <c r="F122" i="64"/>
  <c r="F121" i="64"/>
  <c r="G124" i="64"/>
  <c r="G123" i="64"/>
  <c r="G122" i="64"/>
  <c r="G121" i="64"/>
  <c r="G12" i="62"/>
  <c r="G13" i="62"/>
  <c r="G14" i="62"/>
  <c r="G11" i="62"/>
  <c r="F20" i="62"/>
  <c r="F19" i="62"/>
  <c r="F18" i="62"/>
  <c r="F17" i="62"/>
  <c r="F33" i="61"/>
  <c r="C15" i="63" s="1"/>
  <c r="F26" i="60"/>
  <c r="F25" i="60"/>
  <c r="F24" i="60"/>
  <c r="F23" i="60"/>
  <c r="G18" i="60" l="1"/>
  <c r="G20" i="60"/>
  <c r="G12" i="60"/>
  <c r="G21" i="59"/>
  <c r="G18" i="59"/>
  <c r="G12" i="59"/>
  <c r="G13" i="59"/>
  <c r="G14" i="59"/>
  <c r="G15" i="59"/>
  <c r="G16" i="59"/>
  <c r="G19" i="59"/>
  <c r="G22" i="59"/>
  <c r="G23" i="59"/>
  <c r="G24" i="59"/>
  <c r="G11" i="59"/>
  <c r="G30" i="58"/>
  <c r="G29" i="58"/>
  <c r="G28" i="58"/>
  <c r="G25" i="58"/>
  <c r="G24" i="58"/>
  <c r="G18" i="58"/>
  <c r="G17" i="58"/>
  <c r="G23" i="58"/>
  <c r="G33" i="58"/>
  <c r="G27" i="58"/>
  <c r="G20" i="58"/>
  <c r="G16" i="58"/>
  <c r="G14" i="58"/>
  <c r="G12" i="58"/>
  <c r="G11" i="58"/>
  <c r="G26" i="57"/>
  <c r="G25" i="57"/>
  <c r="G23" i="57"/>
  <c r="G22" i="57"/>
  <c r="G19" i="57"/>
  <c r="G17" i="57"/>
  <c r="G13" i="57"/>
  <c r="G12" i="54"/>
  <c r="G13" i="54"/>
  <c r="G14" i="54"/>
  <c r="G15" i="54"/>
  <c r="G11" i="54"/>
  <c r="G23" i="53"/>
  <c r="G21" i="53"/>
  <c r="G14" i="53"/>
  <c r="G12" i="53"/>
  <c r="G15" i="53"/>
  <c r="G16" i="53"/>
  <c r="G17" i="53"/>
  <c r="G18" i="53"/>
  <c r="G19" i="53"/>
  <c r="G11" i="53"/>
  <c r="G18" i="52"/>
  <c r="G11" i="52"/>
  <c r="G21" i="52"/>
  <c r="G23" i="52"/>
  <c r="G20" i="52"/>
  <c r="G15" i="52"/>
  <c r="G13" i="52"/>
  <c r="F30" i="59"/>
  <c r="F29" i="59"/>
  <c r="F28" i="59"/>
  <c r="F27" i="59"/>
  <c r="F39" i="58"/>
  <c r="F38" i="58"/>
  <c r="F37" i="58"/>
  <c r="F36" i="58"/>
  <c r="F32" i="57"/>
  <c r="F31" i="57"/>
  <c r="F30" i="57"/>
  <c r="F29" i="57"/>
  <c r="F21" i="54"/>
  <c r="F20" i="54"/>
  <c r="F19" i="54"/>
  <c r="F18" i="54"/>
  <c r="F29" i="53"/>
  <c r="F28" i="53"/>
  <c r="F27" i="53"/>
  <c r="F26" i="53"/>
  <c r="F29" i="52"/>
  <c r="F28" i="52"/>
  <c r="F27" i="52"/>
  <c r="F26" i="52"/>
  <c r="F21" i="71"/>
  <c r="F20" i="71"/>
  <c r="F19" i="71"/>
  <c r="F18" i="71"/>
  <c r="F21" i="70"/>
  <c r="F20" i="70"/>
  <c r="F19" i="70"/>
  <c r="F18" i="70"/>
  <c r="F32" i="69"/>
  <c r="F31" i="69"/>
  <c r="F30" i="69"/>
  <c r="F29" i="69"/>
  <c r="G14" i="48"/>
  <c r="G16" i="48"/>
  <c r="G17" i="48"/>
  <c r="G18" i="48"/>
  <c r="G19" i="48"/>
  <c r="G20" i="48"/>
  <c r="G21" i="48"/>
  <c r="G22" i="48"/>
  <c r="G15" i="48"/>
  <c r="G12" i="48"/>
  <c r="G11" i="48"/>
  <c r="G22" i="47"/>
  <c r="G14" i="47"/>
  <c r="G17" i="47"/>
  <c r="G19" i="47"/>
  <c r="G24" i="47"/>
  <c r="G26" i="47"/>
  <c r="G28" i="47"/>
  <c r="G30" i="47"/>
  <c r="G32" i="47"/>
  <c r="G33" i="47"/>
  <c r="G15" i="47"/>
  <c r="G12" i="47"/>
  <c r="G11" i="47"/>
  <c r="G18" i="46"/>
  <c r="G14" i="46"/>
  <c r="G15" i="46"/>
  <c r="G12" i="46"/>
  <c r="G11" i="46"/>
  <c r="G15" i="44"/>
  <c r="G16" i="44"/>
  <c r="G17" i="44"/>
  <c r="G20" i="44"/>
  <c r="G21" i="44"/>
  <c r="G24" i="44"/>
  <c r="G27" i="44"/>
  <c r="G30" i="44"/>
  <c r="G31" i="44"/>
  <c r="G32" i="44"/>
  <c r="G35" i="44"/>
  <c r="G34" i="44"/>
  <c r="G29" i="44"/>
  <c r="G26" i="44"/>
  <c r="G23" i="44"/>
  <c r="G19" i="44"/>
  <c r="G14" i="44"/>
  <c r="G12" i="44"/>
  <c r="G34" i="43"/>
  <c r="G29" i="43"/>
  <c r="G24" i="43"/>
  <c r="G23" i="43"/>
  <c r="G17" i="43"/>
  <c r="G14" i="43"/>
  <c r="G16" i="43"/>
  <c r="G19" i="43"/>
  <c r="G26" i="43"/>
  <c r="G28" i="43"/>
  <c r="G31" i="43"/>
  <c r="G33" i="43"/>
  <c r="G36" i="43"/>
  <c r="G38" i="43"/>
  <c r="G40" i="43"/>
  <c r="G22" i="43"/>
  <c r="G13" i="43"/>
  <c r="F28" i="48"/>
  <c r="F27" i="48"/>
  <c r="F26" i="48"/>
  <c r="F25" i="48"/>
  <c r="F39" i="47"/>
  <c r="F38" i="47"/>
  <c r="F37" i="47"/>
  <c r="F36" i="47"/>
  <c r="F24" i="46"/>
  <c r="F23" i="46"/>
  <c r="F22" i="46"/>
  <c r="F21" i="46"/>
  <c r="F41" i="44"/>
  <c r="F40" i="44"/>
  <c r="F39" i="44"/>
  <c r="F38" i="44"/>
  <c r="F47" i="43"/>
  <c r="F51" i="43"/>
  <c r="E11" i="63" s="1"/>
  <c r="F50" i="43"/>
  <c r="D11" i="63" s="1"/>
  <c r="F49" i="43"/>
  <c r="C11" i="63" s="1"/>
  <c r="F48" i="43"/>
  <c r="B11" i="63" s="1"/>
  <c r="G21" i="41"/>
  <c r="G22" i="41"/>
  <c r="G20" i="41"/>
  <c r="G14" i="41"/>
  <c r="G15" i="41"/>
  <c r="G16" i="41"/>
  <c r="G17" i="41"/>
  <c r="G13" i="41"/>
  <c r="G25" i="41"/>
  <c r="G26" i="41"/>
  <c r="G29" i="41"/>
  <c r="G31" i="41"/>
  <c r="G28" i="41"/>
  <c r="G19" i="41"/>
  <c r="G24" i="41"/>
  <c r="G12" i="41"/>
  <c r="F37" i="41"/>
  <c r="F36" i="41"/>
  <c r="F35" i="41"/>
  <c r="F34" i="41"/>
  <c r="G35" i="40"/>
  <c r="G32" i="40"/>
  <c r="G31" i="40"/>
  <c r="G24" i="40"/>
  <c r="G21" i="40"/>
  <c r="G15" i="40"/>
  <c r="G27" i="40"/>
  <c r="G30" i="40"/>
  <c r="G38" i="40"/>
  <c r="G45" i="40"/>
  <c r="G40" i="40"/>
  <c r="G34" i="40"/>
  <c r="G23" i="40"/>
  <c r="G17" i="40"/>
  <c r="G12" i="40"/>
  <c r="F51" i="40"/>
  <c r="F50" i="40"/>
  <c r="F49" i="40"/>
  <c r="F48" i="40"/>
  <c r="G15" i="39"/>
  <c r="G12" i="39"/>
  <c r="F18" i="39"/>
  <c r="F21" i="39"/>
  <c r="F20" i="39"/>
  <c r="F19" i="39"/>
  <c r="G18" i="38"/>
  <c r="G19" i="38"/>
  <c r="G20" i="38"/>
  <c r="G17" i="38"/>
  <c r="G23" i="38"/>
  <c r="G16" i="38"/>
  <c r="G14" i="38"/>
  <c r="G12" i="38"/>
  <c r="F29" i="38"/>
  <c r="F28" i="38"/>
  <c r="F27" i="38"/>
  <c r="F26" i="38"/>
  <c r="G19" i="37"/>
  <c r="G34" i="37"/>
  <c r="G35" i="37"/>
  <c r="G33" i="37"/>
  <c r="G40" i="37"/>
  <c r="G25" i="37"/>
  <c r="G23" i="37"/>
  <c r="G21" i="37"/>
  <c r="G15" i="37"/>
  <c r="G32" i="37"/>
  <c r="G39" i="37"/>
  <c r="G44" i="37"/>
  <c r="G48" i="37"/>
  <c r="G52" i="37"/>
  <c r="G55" i="37"/>
  <c r="G28" i="37"/>
  <c r="G18" i="37"/>
  <c r="G13" i="37"/>
  <c r="F61" i="37"/>
  <c r="F60" i="37"/>
  <c r="F59" i="37"/>
  <c r="F58" i="37"/>
  <c r="F21" i="36"/>
  <c r="F20" i="36"/>
  <c r="F19" i="36"/>
  <c r="F18" i="36"/>
  <c r="G14" i="36"/>
  <c r="G15" i="36"/>
  <c r="G13" i="36"/>
  <c r="G12" i="36"/>
  <c r="G12" i="32"/>
  <c r="G13" i="32"/>
  <c r="G14" i="32"/>
  <c r="G15" i="32"/>
  <c r="G16" i="32"/>
  <c r="G17" i="32"/>
  <c r="G18" i="32"/>
  <c r="G11" i="32"/>
  <c r="F24" i="32"/>
  <c r="F23" i="32"/>
  <c r="F22" i="32"/>
  <c r="F21" i="32"/>
  <c r="G20" i="31"/>
  <c r="G37" i="31"/>
  <c r="G35" i="31"/>
  <c r="G30" i="31"/>
  <c r="G26" i="31"/>
  <c r="G13" i="31"/>
  <c r="G14" i="31"/>
  <c r="G15" i="31"/>
  <c r="G16" i="31"/>
  <c r="G17" i="31"/>
  <c r="G21" i="31"/>
  <c r="G22" i="31"/>
  <c r="G23" i="31"/>
  <c r="G24" i="31"/>
  <c r="G27" i="31"/>
  <c r="G28" i="31"/>
  <c r="G31" i="31"/>
  <c r="G32" i="31"/>
  <c r="G33" i="31"/>
  <c r="G38" i="31"/>
  <c r="G11" i="31"/>
  <c r="F44" i="31"/>
  <c r="F43" i="31"/>
  <c r="F42" i="31"/>
  <c r="F41" i="31"/>
  <c r="G28" i="30"/>
  <c r="G26" i="30"/>
  <c r="G24" i="30"/>
  <c r="G22" i="30"/>
  <c r="G21" i="30"/>
  <c r="G18" i="30"/>
  <c r="G17" i="30"/>
  <c r="G14" i="30"/>
  <c r="F34" i="30"/>
  <c r="F33" i="30"/>
  <c r="F32" i="30"/>
  <c r="F31" i="30"/>
  <c r="F120" i="64"/>
  <c r="F178" i="42"/>
  <c r="F174" i="42"/>
  <c r="F167" i="42"/>
  <c r="F159" i="42"/>
  <c r="F154" i="42"/>
  <c r="F155" i="42"/>
  <c r="F153" i="42"/>
  <c r="F150" i="42"/>
  <c r="F147" i="42"/>
  <c r="F141" i="42"/>
  <c r="F135" i="42"/>
  <c r="F136" i="42"/>
  <c r="F137" i="42"/>
  <c r="F138" i="42"/>
  <c r="F134" i="42"/>
  <c r="F129" i="42"/>
  <c r="F130" i="42"/>
  <c r="F128" i="42"/>
  <c r="F120" i="42"/>
  <c r="F119" i="42"/>
  <c r="F114" i="42"/>
  <c r="F112" i="42"/>
  <c r="F110" i="42"/>
  <c r="F101" i="42"/>
  <c r="F100" i="42"/>
  <c r="F97" i="42"/>
  <c r="F94" i="42"/>
  <c r="F89" i="42"/>
  <c r="F88" i="42"/>
  <c r="F84" i="42"/>
  <c r="F83" i="42"/>
  <c r="F75" i="42"/>
  <c r="F67" i="42"/>
  <c r="F51" i="42"/>
  <c r="F52" i="42"/>
  <c r="F50" i="42"/>
  <c r="F47" i="42"/>
  <c r="F43" i="42"/>
  <c r="F39" i="42"/>
  <c r="F38" i="42"/>
  <c r="F23" i="42"/>
  <c r="F24" i="42"/>
  <c r="F22" i="42"/>
  <c r="F16" i="42"/>
  <c r="F17" i="42"/>
  <c r="F15" i="42"/>
  <c r="F59" i="42"/>
  <c r="F60" i="42"/>
  <c r="F61" i="42"/>
  <c r="F62" i="42"/>
  <c r="F63" i="42"/>
  <c r="F58" i="42"/>
  <c r="F57" i="42"/>
  <c r="F56" i="42"/>
  <c r="F29" i="42"/>
  <c r="F28" i="42"/>
  <c r="F37" i="42"/>
  <c r="F42" i="42"/>
  <c r="F46" i="42"/>
  <c r="F74" i="42"/>
  <c r="F66" i="42"/>
  <c r="F82" i="42"/>
  <c r="F92" i="42"/>
  <c r="F104" i="42"/>
  <c r="F123" i="42"/>
  <c r="F133" i="42"/>
  <c r="F158" i="42"/>
  <c r="F162" i="42"/>
  <c r="F177" i="42"/>
  <c r="F181" i="42"/>
  <c r="F169" i="42"/>
  <c r="F166" i="42"/>
  <c r="F164" i="42"/>
  <c r="F152" i="42"/>
  <c r="F149" i="42"/>
  <c r="F143" i="42"/>
  <c r="F127" i="42"/>
  <c r="F125" i="42"/>
  <c r="F118" i="42"/>
  <c r="F116" i="42"/>
  <c r="F99" i="42"/>
  <c r="F79" i="42"/>
  <c r="F77" i="42"/>
  <c r="F71" i="42"/>
  <c r="F69" i="42"/>
  <c r="F54" i="42"/>
  <c r="F49" i="42"/>
  <c r="F31" i="42"/>
  <c r="F26" i="42"/>
  <c r="F21" i="42"/>
  <c r="F19" i="42"/>
  <c r="F14" i="42"/>
  <c r="F12" i="42"/>
  <c r="F11" i="42"/>
  <c r="G22" i="24"/>
  <c r="G21" i="24"/>
  <c r="G16" i="24"/>
  <c r="G20" i="24"/>
  <c r="G18" i="24"/>
  <c r="G15" i="24"/>
  <c r="G13" i="24"/>
  <c r="G11" i="24"/>
  <c r="F28" i="24"/>
  <c r="F27" i="24"/>
  <c r="F26" i="24"/>
  <c r="F25" i="24"/>
  <c r="G59" i="23"/>
  <c r="G55" i="23"/>
  <c r="G50" i="23"/>
  <c r="G47" i="23"/>
  <c r="G46" i="23"/>
  <c r="G40" i="23"/>
  <c r="G41" i="23"/>
  <c r="G39" i="23"/>
  <c r="G34" i="23"/>
  <c r="G35" i="23"/>
  <c r="G36" i="23"/>
  <c r="G33" i="23"/>
  <c r="G24" i="23"/>
  <c r="G23" i="23"/>
  <c r="G30" i="23"/>
  <c r="G27" i="23"/>
  <c r="G20" i="23"/>
  <c r="G15" i="23"/>
  <c r="G54" i="23"/>
  <c r="G58" i="23"/>
  <c r="G49" i="23"/>
  <c r="G45" i="23"/>
  <c r="G43" i="23"/>
  <c r="G38" i="23"/>
  <c r="G32" i="23"/>
  <c r="G22" i="23"/>
  <c r="G17" i="23"/>
  <c r="G12" i="23"/>
  <c r="F65" i="23"/>
  <c r="F64" i="23"/>
  <c r="F63" i="23"/>
  <c r="F62" i="23"/>
  <c r="G12" i="22"/>
  <c r="G11" i="22"/>
  <c r="F18" i="22"/>
  <c r="F17" i="22"/>
  <c r="F16" i="22"/>
  <c r="F15" i="22"/>
  <c r="G17" i="20"/>
  <c r="G12" i="20"/>
  <c r="G13" i="20"/>
  <c r="G14" i="20"/>
  <c r="G15" i="20"/>
  <c r="G18" i="20"/>
  <c r="G11" i="20"/>
  <c r="F24" i="20"/>
  <c r="F23" i="20"/>
  <c r="F22" i="20"/>
  <c r="F21" i="20"/>
  <c r="G34" i="19"/>
  <c r="G33" i="19"/>
  <c r="G25" i="19"/>
  <c r="G24" i="19"/>
  <c r="G35" i="19"/>
  <c r="G40" i="19"/>
  <c r="G29" i="19"/>
  <c r="G27" i="19"/>
  <c r="G23" i="19"/>
  <c r="G21" i="19"/>
  <c r="G19" i="19"/>
  <c r="G17" i="19"/>
  <c r="G15" i="19"/>
  <c r="G38" i="19"/>
  <c r="G32" i="19"/>
  <c r="G13" i="19"/>
  <c r="F42" i="19"/>
  <c r="F46" i="19"/>
  <c r="F45" i="19"/>
  <c r="F44" i="19"/>
  <c r="F43" i="19"/>
  <c r="G15" i="18"/>
  <c r="G13" i="18"/>
  <c r="F21" i="18"/>
  <c r="F20" i="18"/>
  <c r="F19" i="18"/>
  <c r="F18" i="18"/>
  <c r="E19" i="63" l="1"/>
  <c r="D19" i="63"/>
  <c r="C19" i="63"/>
  <c r="B19" i="63"/>
  <c r="E18" i="63"/>
  <c r="D18" i="63"/>
  <c r="C18" i="63"/>
  <c r="B18" i="63"/>
  <c r="E17" i="63"/>
  <c r="D17" i="63"/>
  <c r="C17" i="63"/>
  <c r="B17" i="63"/>
  <c r="G21" i="87"/>
  <c r="F28" i="69" l="1"/>
  <c r="D25" i="69"/>
  <c r="G16" i="84" l="1"/>
  <c r="E16" i="84"/>
  <c r="C41" i="81"/>
  <c r="C24" i="95"/>
  <c r="P15" i="95"/>
  <c r="M15" i="95"/>
  <c r="L15" i="95"/>
  <c r="F13" i="95"/>
  <c r="F12" i="95"/>
  <c r="F11" i="95"/>
  <c r="F45" i="94"/>
  <c r="F44" i="94"/>
  <c r="F43" i="94"/>
  <c r="F42" i="94"/>
  <c r="P41" i="94"/>
  <c r="M41" i="94"/>
  <c r="L41" i="94"/>
  <c r="F41" i="94"/>
  <c r="F65" i="93"/>
  <c r="F64" i="93"/>
  <c r="F63" i="93"/>
  <c r="F62" i="93"/>
  <c r="P61" i="93"/>
  <c r="M61" i="93"/>
  <c r="L61" i="93"/>
  <c r="F61" i="93"/>
  <c r="G39" i="93"/>
  <c r="G37" i="93"/>
  <c r="G34" i="93"/>
  <c r="G32" i="93"/>
  <c r="G28" i="93"/>
  <c r="G23" i="93"/>
  <c r="G18" i="93"/>
  <c r="G15" i="93"/>
  <c r="F23" i="92"/>
  <c r="F22" i="92"/>
  <c r="F21" i="92"/>
  <c r="F20" i="92"/>
  <c r="P19" i="92"/>
  <c r="M19" i="92"/>
  <c r="L19" i="92"/>
  <c r="F19" i="92"/>
  <c r="F31" i="91"/>
  <c r="F30" i="91"/>
  <c r="F29" i="91"/>
  <c r="F28" i="91"/>
  <c r="P27" i="91"/>
  <c r="M27" i="91"/>
  <c r="L27" i="91"/>
  <c r="F27" i="91"/>
  <c r="G25" i="91"/>
  <c r="G22" i="91"/>
  <c r="G21" i="91"/>
  <c r="G20" i="91"/>
  <c r="G19" i="91"/>
  <c r="G18" i="91"/>
  <c r="G17" i="91"/>
  <c r="G16" i="91"/>
  <c r="G15" i="91"/>
  <c r="G14" i="91"/>
  <c r="G13" i="91"/>
  <c r="G12" i="91"/>
  <c r="F34" i="90"/>
  <c r="F33" i="90"/>
  <c r="F32" i="90"/>
  <c r="F31" i="90"/>
  <c r="P30" i="90"/>
  <c r="L30" i="90"/>
  <c r="F30" i="90"/>
  <c r="G28" i="90"/>
  <c r="G27" i="90"/>
  <c r="G26" i="90"/>
  <c r="G24" i="90"/>
  <c r="G23" i="90"/>
  <c r="G21" i="90"/>
  <c r="G20" i="90"/>
  <c r="G17" i="90"/>
  <c r="G15" i="90"/>
  <c r="G14" i="90"/>
  <c r="G12" i="90"/>
  <c r="M11" i="90"/>
  <c r="M30" i="90" s="1"/>
  <c r="G11" i="90"/>
  <c r="F17" i="89"/>
  <c r="F16" i="89"/>
  <c r="F15" i="89"/>
  <c r="F14" i="89"/>
  <c r="P13" i="89"/>
  <c r="M13" i="89"/>
  <c r="L13" i="89"/>
  <c r="F13" i="89"/>
  <c r="G11" i="89"/>
  <c r="D50" i="88"/>
  <c r="F45" i="88"/>
  <c r="F44" i="88"/>
  <c r="F43" i="88"/>
  <c r="F42" i="88"/>
  <c r="P41" i="88"/>
  <c r="M41" i="88"/>
  <c r="L41" i="88"/>
  <c r="F41" i="88"/>
  <c r="G34" i="88"/>
  <c r="D56" i="87"/>
  <c r="F51" i="87"/>
  <c r="F50" i="87"/>
  <c r="F49" i="87"/>
  <c r="F48" i="87"/>
  <c r="P47" i="87"/>
  <c r="M47" i="87"/>
  <c r="L47" i="87"/>
  <c r="F47" i="87"/>
  <c r="D28" i="86"/>
  <c r="F23" i="86"/>
  <c r="F22" i="86"/>
  <c r="F21" i="86"/>
  <c r="F20" i="86"/>
  <c r="P19" i="86"/>
  <c r="M19" i="86"/>
  <c r="L19" i="86"/>
  <c r="F19" i="86"/>
  <c r="G15" i="86"/>
  <c r="F24" i="84" l="1"/>
  <c r="G27" i="63" s="1"/>
  <c r="F23" i="84"/>
  <c r="F16" i="84"/>
  <c r="G24" i="84"/>
  <c r="G23" i="84"/>
  <c r="C24" i="85"/>
  <c r="F13" i="85"/>
  <c r="F12" i="85"/>
  <c r="F11" i="85"/>
  <c r="C32" i="84"/>
  <c r="P23" i="84"/>
  <c r="M23" i="84"/>
  <c r="L23" i="84"/>
  <c r="L27" i="63" s="1"/>
  <c r="F21" i="84"/>
  <c r="F17" i="84"/>
  <c r="F13" i="84"/>
  <c r="F11" i="84"/>
  <c r="C23" i="83"/>
  <c r="F12" i="83"/>
  <c r="F11" i="83"/>
  <c r="C29" i="82"/>
  <c r="P20" i="82"/>
  <c r="M20" i="82"/>
  <c r="L20" i="82"/>
  <c r="F18" i="82"/>
  <c r="F16" i="82"/>
  <c r="F15" i="82"/>
  <c r="F14" i="82"/>
  <c r="F12" i="82"/>
  <c r="C56" i="81"/>
  <c r="P47" i="81"/>
  <c r="N22" i="63" s="1"/>
  <c r="M47" i="81"/>
  <c r="L47" i="81"/>
  <c r="F45" i="81"/>
  <c r="C45" i="81"/>
  <c r="D45" i="81" s="1"/>
  <c r="F43" i="81"/>
  <c r="F42" i="81"/>
  <c r="F41" i="81"/>
  <c r="F38" i="81"/>
  <c r="F37" i="81"/>
  <c r="F35" i="81"/>
  <c r="F32" i="81"/>
  <c r="F31" i="81"/>
  <c r="F30" i="81"/>
  <c r="F29" i="81"/>
  <c r="F27" i="81"/>
  <c r="F26" i="81"/>
  <c r="F25" i="81"/>
  <c r="F24" i="81"/>
  <c r="F23" i="81"/>
  <c r="F21" i="81"/>
  <c r="F20" i="81"/>
  <c r="C20" i="81"/>
  <c r="D20" i="81" s="1"/>
  <c r="F17" i="81"/>
  <c r="F16" i="81"/>
  <c r="F15" i="81"/>
  <c r="F14" i="81"/>
  <c r="F13" i="81"/>
  <c r="F29" i="80"/>
  <c r="F28" i="80"/>
  <c r="F27" i="80"/>
  <c r="F26" i="80"/>
  <c r="M25" i="80"/>
  <c r="L25" i="80"/>
  <c r="F25" i="80"/>
  <c r="G23" i="80"/>
  <c r="G22" i="80"/>
  <c r="G21" i="80"/>
  <c r="G20" i="80"/>
  <c r="G19" i="80"/>
  <c r="G18" i="80"/>
  <c r="G17" i="80"/>
  <c r="G16" i="80"/>
  <c r="G15" i="80"/>
  <c r="G14" i="80"/>
  <c r="G11" i="80"/>
  <c r="F31" i="79"/>
  <c r="E27" i="63" s="1"/>
  <c r="F30" i="79"/>
  <c r="D27" i="63" s="1"/>
  <c r="F29" i="79"/>
  <c r="C27" i="63" s="1"/>
  <c r="F28" i="79"/>
  <c r="B27" i="63" s="1"/>
  <c r="P27" i="79"/>
  <c r="M27" i="79"/>
  <c r="L27" i="79"/>
  <c r="F27" i="79"/>
  <c r="G25" i="79"/>
  <c r="G24" i="79"/>
  <c r="G23" i="79"/>
  <c r="G22" i="79"/>
  <c r="G20" i="79"/>
  <c r="G19" i="79"/>
  <c r="G18" i="79"/>
  <c r="G17" i="79"/>
  <c r="G13" i="79"/>
  <c r="G12" i="79"/>
  <c r="F26" i="78"/>
  <c r="F25" i="78"/>
  <c r="F24" i="78"/>
  <c r="F23" i="78"/>
  <c r="M22" i="78"/>
  <c r="L22" i="78"/>
  <c r="F22" i="78"/>
  <c r="G20" i="78"/>
  <c r="G19" i="78"/>
  <c r="G18" i="78"/>
  <c r="G16" i="78"/>
  <c r="G15" i="78"/>
  <c r="G14" i="78"/>
  <c r="F23" i="77"/>
  <c r="F22" i="77"/>
  <c r="F21" i="77"/>
  <c r="F20" i="77"/>
  <c r="F19" i="77"/>
  <c r="G17" i="77"/>
  <c r="G16" i="77"/>
  <c r="G14" i="77"/>
  <c r="G12" i="77"/>
  <c r="G11" i="77"/>
  <c r="F26" i="76"/>
  <c r="E26" i="63" s="1"/>
  <c r="F25" i="76"/>
  <c r="D26" i="63" s="1"/>
  <c r="F24" i="76"/>
  <c r="C26" i="63" s="1"/>
  <c r="F23" i="76"/>
  <c r="B26" i="63" s="1"/>
  <c r="F22" i="76"/>
  <c r="G20" i="76"/>
  <c r="G19" i="76"/>
  <c r="G17" i="76"/>
  <c r="G15" i="76"/>
  <c r="G13" i="76"/>
  <c r="F19" i="75"/>
  <c r="F18" i="75"/>
  <c r="F17" i="75"/>
  <c r="F16" i="75"/>
  <c r="F15" i="75"/>
  <c r="G13" i="75"/>
  <c r="G12" i="75"/>
  <c r="F26" i="74"/>
  <c r="F25" i="74"/>
  <c r="F24" i="74"/>
  <c r="F23" i="74"/>
  <c r="F22" i="74"/>
  <c r="G20" i="74"/>
  <c r="G18" i="74"/>
  <c r="G17" i="74"/>
  <c r="G16" i="74"/>
  <c r="G15" i="74"/>
  <c r="G14" i="74"/>
  <c r="G12" i="74"/>
  <c r="G11" i="74"/>
  <c r="F28" i="73"/>
  <c r="F27" i="73"/>
  <c r="F26" i="73"/>
  <c r="F25" i="73"/>
  <c r="P24" i="73"/>
  <c r="F24" i="73"/>
  <c r="G22" i="73"/>
  <c r="G20" i="73"/>
  <c r="G18" i="73"/>
  <c r="G15" i="73"/>
  <c r="G13" i="73"/>
  <c r="G11" i="73"/>
  <c r="F21" i="72"/>
  <c r="F20" i="72"/>
  <c r="F19" i="72"/>
  <c r="F18" i="72"/>
  <c r="F17" i="72"/>
  <c r="G15" i="72"/>
  <c r="G12" i="72"/>
  <c r="P17" i="71"/>
  <c r="F17" i="71"/>
  <c r="G15" i="71"/>
  <c r="G14" i="71"/>
  <c r="G13" i="71"/>
  <c r="G11" i="71"/>
  <c r="F17" i="70"/>
  <c r="G15" i="70"/>
  <c r="G14" i="70"/>
  <c r="G13" i="70"/>
  <c r="G12" i="70"/>
  <c r="G11" i="70"/>
  <c r="G26" i="69"/>
  <c r="G19" i="69"/>
  <c r="G18" i="69"/>
  <c r="G16" i="69"/>
  <c r="G13" i="69"/>
  <c r="F31" i="68"/>
  <c r="F30" i="68"/>
  <c r="F29" i="68"/>
  <c r="F28" i="68"/>
  <c r="P27" i="68"/>
  <c r="F27" i="68"/>
  <c r="G25" i="68"/>
  <c r="G23" i="68"/>
  <c r="G22" i="68"/>
  <c r="G21" i="68"/>
  <c r="G20" i="68"/>
  <c r="G19" i="68"/>
  <c r="G18" i="68"/>
  <c r="G17" i="68"/>
  <c r="G16" i="68"/>
  <c r="G14" i="68"/>
  <c r="G13" i="68"/>
  <c r="G12" i="68"/>
  <c r="G11" i="68"/>
  <c r="F42" i="67"/>
  <c r="F41" i="67"/>
  <c r="F40" i="67"/>
  <c r="F39" i="67"/>
  <c r="P38" i="67"/>
  <c r="F38" i="67"/>
  <c r="G36" i="67"/>
  <c r="G35" i="67"/>
  <c r="G34" i="67"/>
  <c r="G32" i="67"/>
  <c r="G31" i="67"/>
  <c r="G28" i="67"/>
  <c r="G25" i="67"/>
  <c r="G23" i="67"/>
  <c r="G22" i="67"/>
  <c r="G21" i="67"/>
  <c r="G17" i="67"/>
  <c r="G15" i="67"/>
  <c r="G12" i="67"/>
  <c r="D34" i="66"/>
  <c r="F29" i="66"/>
  <c r="F28" i="66"/>
  <c r="F27" i="66"/>
  <c r="F26" i="66"/>
  <c r="M25" i="66"/>
  <c r="L25" i="66"/>
  <c r="F25" i="66"/>
  <c r="G23" i="66"/>
  <c r="G20" i="66"/>
  <c r="G19" i="66"/>
  <c r="G17" i="66"/>
  <c r="G15" i="66"/>
  <c r="G14" i="66"/>
  <c r="G13" i="66"/>
  <c r="G12" i="66"/>
  <c r="G11" i="66"/>
  <c r="D33" i="65"/>
  <c r="F28" i="65"/>
  <c r="F26" i="65"/>
  <c r="F25" i="65"/>
  <c r="M24" i="65"/>
  <c r="L24" i="65"/>
  <c r="G22" i="65"/>
  <c r="G21" i="65"/>
  <c r="G19" i="65"/>
  <c r="G17" i="65"/>
  <c r="G16" i="65"/>
  <c r="G13" i="65"/>
  <c r="G12" i="65"/>
  <c r="F11" i="65"/>
  <c r="F27" i="65" s="1"/>
  <c r="C129" i="64"/>
  <c r="J21" i="63"/>
  <c r="I21" i="63"/>
  <c r="H21" i="63"/>
  <c r="G21" i="63"/>
  <c r="P120" i="64"/>
  <c r="G120" i="64"/>
  <c r="F118" i="64"/>
  <c r="F117" i="64"/>
  <c r="F110" i="64"/>
  <c r="F109" i="64"/>
  <c r="F107" i="64"/>
  <c r="F106" i="64"/>
  <c r="F105" i="64"/>
  <c r="F102" i="64"/>
  <c r="F99" i="64"/>
  <c r="F98" i="64"/>
  <c r="F92" i="64"/>
  <c r="F88" i="64"/>
  <c r="F85" i="64"/>
  <c r="F82" i="64"/>
  <c r="F81" i="64"/>
  <c r="F79" i="64"/>
  <c r="F75" i="64"/>
  <c r="F74" i="64"/>
  <c r="F73" i="64"/>
  <c r="F72" i="64"/>
  <c r="F70" i="64"/>
  <c r="F69" i="64"/>
  <c r="F68" i="64"/>
  <c r="F60" i="64"/>
  <c r="F59" i="64"/>
  <c r="F57" i="64"/>
  <c r="F53" i="64"/>
  <c r="F46" i="64"/>
  <c r="F45" i="64"/>
  <c r="F44" i="64"/>
  <c r="F41" i="64"/>
  <c r="F39" i="64"/>
  <c r="F37" i="64"/>
  <c r="F35" i="64"/>
  <c r="F34" i="64"/>
  <c r="F29" i="64"/>
  <c r="F28" i="64"/>
  <c r="F27" i="64"/>
  <c r="F21" i="64"/>
  <c r="F20" i="64"/>
  <c r="F19" i="64"/>
  <c r="F17" i="64"/>
  <c r="F15" i="64"/>
  <c r="F13" i="64"/>
  <c r="F12" i="64"/>
  <c r="L22" i="63" l="1"/>
  <c r="G11" i="65"/>
  <c r="F24" i="65"/>
  <c r="M28" i="63" l="1"/>
  <c r="K27" i="63"/>
  <c r="F27" i="63"/>
  <c r="K26" i="63"/>
  <c r="F26" i="63"/>
  <c r="K25" i="63"/>
  <c r="F25" i="63"/>
  <c r="F24" i="63"/>
  <c r="F23" i="63"/>
  <c r="K22" i="63"/>
  <c r="F22" i="63"/>
  <c r="K21" i="63"/>
  <c r="F21" i="63"/>
  <c r="K19" i="63"/>
  <c r="F19" i="63"/>
  <c r="K18" i="63"/>
  <c r="F18" i="63"/>
  <c r="K17" i="63"/>
  <c r="F17" i="63"/>
  <c r="K15" i="63"/>
  <c r="K14" i="63"/>
  <c r="K13" i="63"/>
  <c r="K12" i="63"/>
  <c r="K11" i="63"/>
  <c r="F11" i="63"/>
  <c r="K10" i="63"/>
  <c r="K9" i="63"/>
  <c r="K8" i="63"/>
  <c r="F8" i="63"/>
  <c r="K6" i="63"/>
  <c r="F5" i="63"/>
  <c r="K7" i="63" l="1"/>
  <c r="F10" i="63"/>
  <c r="F12" i="63"/>
  <c r="F7" i="63"/>
  <c r="F14" i="63"/>
  <c r="F13" i="63"/>
  <c r="F6" i="63"/>
  <c r="C192" i="42"/>
  <c r="C24" i="55" l="1"/>
  <c r="C23" i="56"/>
  <c r="C30" i="49"/>
  <c r="C27" i="50"/>
  <c r="C22" i="51"/>
  <c r="C34" i="45"/>
  <c r="C34" i="33"/>
  <c r="C29" i="34"/>
  <c r="C25" i="35"/>
  <c r="C23" i="29"/>
  <c r="C22" i="28"/>
  <c r="C25" i="27"/>
  <c r="C27" i="26"/>
  <c r="C27" i="25"/>
  <c r="C29" i="21"/>
  <c r="D39" i="30"/>
  <c r="D33" i="24"/>
  <c r="D70" i="23"/>
  <c r="D23" i="22"/>
  <c r="D29" i="20"/>
  <c r="D51" i="19"/>
  <c r="D26" i="18"/>
  <c r="P16" i="62"/>
  <c r="M16" i="62"/>
  <c r="L16" i="62"/>
  <c r="F14" i="62"/>
  <c r="F13" i="62"/>
  <c r="F12" i="62"/>
  <c r="F11" i="62"/>
  <c r="P31" i="61"/>
  <c r="N15" i="63" s="1"/>
  <c r="M31" i="61"/>
  <c r="L31" i="61"/>
  <c r="L15" i="63" s="1"/>
  <c r="F28" i="61"/>
  <c r="F27" i="61"/>
  <c r="F26" i="61"/>
  <c r="F25" i="61"/>
  <c r="F24" i="61"/>
  <c r="F23" i="61"/>
  <c r="F22" i="61"/>
  <c r="F21" i="61"/>
  <c r="F20" i="61"/>
  <c r="F19" i="61"/>
  <c r="F18" i="61"/>
  <c r="G19" i="61" s="1"/>
  <c r="F17" i="61"/>
  <c r="F16" i="61"/>
  <c r="F15" i="61"/>
  <c r="F14" i="61"/>
  <c r="F35" i="61" s="1"/>
  <c r="E15" i="63" s="1"/>
  <c r="E28" i="63" s="1"/>
  <c r="F13" i="61"/>
  <c r="F12" i="61"/>
  <c r="F34" i="61" s="1"/>
  <c r="D15" i="63" s="1"/>
  <c r="F11" i="61"/>
  <c r="P22" i="60"/>
  <c r="M22" i="60"/>
  <c r="L22" i="60"/>
  <c r="F20" i="60"/>
  <c r="F19" i="60"/>
  <c r="F18" i="60"/>
  <c r="F17" i="60"/>
  <c r="F16" i="60"/>
  <c r="F15" i="60"/>
  <c r="F14" i="60"/>
  <c r="F13" i="60"/>
  <c r="F12" i="60"/>
  <c r="F11" i="60"/>
  <c r="G17" i="61" l="1"/>
  <c r="G28" i="61"/>
  <c r="F32" i="61"/>
  <c r="B15" i="63" s="1"/>
  <c r="F15" i="63" s="1"/>
  <c r="G14" i="61"/>
  <c r="G24" i="61"/>
  <c r="F16" i="62"/>
  <c r="F31" i="61"/>
  <c r="F22" i="60"/>
  <c r="P26" i="59" l="1"/>
  <c r="M26" i="59"/>
  <c r="L26" i="59"/>
  <c r="F26" i="59"/>
  <c r="E24" i="59"/>
  <c r="E23" i="59"/>
  <c r="E22" i="59"/>
  <c r="E20" i="59"/>
  <c r="D21" i="59" s="1"/>
  <c r="E21" i="59" s="1"/>
  <c r="E19" i="59"/>
  <c r="E17" i="59"/>
  <c r="D18" i="59" s="1"/>
  <c r="E18" i="59" s="1"/>
  <c r="E16" i="59"/>
  <c r="E15" i="59"/>
  <c r="E14" i="59"/>
  <c r="E13" i="59"/>
  <c r="E12" i="59"/>
  <c r="E11" i="59"/>
  <c r="P35" i="58"/>
  <c r="M35" i="58"/>
  <c r="L35" i="58"/>
  <c r="F35" i="58"/>
  <c r="E31" i="58"/>
  <c r="D32" i="58" s="1"/>
  <c r="E32" i="58" s="1"/>
  <c r="D33" i="58" s="1"/>
  <c r="E33" i="58" s="1"/>
  <c r="E30" i="58"/>
  <c r="E29" i="58"/>
  <c r="E28" i="58"/>
  <c r="E26" i="58"/>
  <c r="D27" i="58" s="1"/>
  <c r="E27" i="58" s="1"/>
  <c r="E25" i="58"/>
  <c r="E24" i="58"/>
  <c r="E21" i="58"/>
  <c r="D22" i="58" s="1"/>
  <c r="E22" i="58" s="1"/>
  <c r="E19" i="58"/>
  <c r="D20" i="58" s="1"/>
  <c r="E20" i="58" s="1"/>
  <c r="E18" i="58"/>
  <c r="E17" i="58"/>
  <c r="E15" i="58"/>
  <c r="D16" i="58" s="1"/>
  <c r="E16" i="58" s="1"/>
  <c r="E13" i="58"/>
  <c r="E12" i="58"/>
  <c r="E11" i="58"/>
  <c r="P28" i="57"/>
  <c r="M28" i="57"/>
  <c r="L28" i="57"/>
  <c r="F28" i="57"/>
  <c r="E26" i="57"/>
  <c r="E24" i="57"/>
  <c r="D25" i="57" s="1"/>
  <c r="E25" i="57" s="1"/>
  <c r="E23" i="57"/>
  <c r="E20" i="57"/>
  <c r="D21" i="57" s="1"/>
  <c r="E21" i="57" s="1"/>
  <c r="D22" i="57" s="1"/>
  <c r="E22" i="57" s="1"/>
  <c r="E18" i="57"/>
  <c r="D19" i="57" s="1"/>
  <c r="E19" i="57" s="1"/>
  <c r="E14" i="57"/>
  <c r="D15" i="57" s="1"/>
  <c r="E15" i="57" s="1"/>
  <c r="D16" i="57" s="1"/>
  <c r="E16" i="57" s="1"/>
  <c r="D17" i="57" s="1"/>
  <c r="E17" i="57" s="1"/>
  <c r="E11" i="57"/>
  <c r="D12" i="57" s="1"/>
  <c r="E12" i="57" s="1"/>
  <c r="D13" i="57" s="1"/>
  <c r="E13" i="57" s="1"/>
  <c r="E11" i="56" l="1"/>
  <c r="E12" i="56"/>
  <c r="L14" i="56"/>
  <c r="M14" i="56"/>
  <c r="P14" i="56"/>
  <c r="E11" i="55"/>
  <c r="E12" i="55"/>
  <c r="E13" i="55"/>
  <c r="L15" i="55"/>
  <c r="M15" i="55"/>
  <c r="P15" i="55"/>
  <c r="F11" i="54"/>
  <c r="F13" i="54"/>
  <c r="F14" i="54"/>
  <c r="F15" i="54"/>
  <c r="L17" i="54"/>
  <c r="M17" i="54"/>
  <c r="P17" i="54"/>
  <c r="F11" i="53"/>
  <c r="F12" i="53"/>
  <c r="F13" i="53"/>
  <c r="F14" i="53"/>
  <c r="F15" i="53"/>
  <c r="F16" i="53"/>
  <c r="F17" i="53"/>
  <c r="F18" i="53"/>
  <c r="F19" i="53"/>
  <c r="F20" i="53"/>
  <c r="F21" i="53"/>
  <c r="F22" i="53"/>
  <c r="F23" i="53"/>
  <c r="L25" i="53"/>
  <c r="M25" i="53"/>
  <c r="P25" i="53"/>
  <c r="F12" i="52"/>
  <c r="F13" i="52"/>
  <c r="F14" i="52"/>
  <c r="F15" i="52"/>
  <c r="F16" i="52"/>
  <c r="F17" i="52"/>
  <c r="F18" i="52"/>
  <c r="F19" i="52"/>
  <c r="F20" i="52"/>
  <c r="F21" i="52"/>
  <c r="F22" i="52"/>
  <c r="F23" i="52"/>
  <c r="L25" i="52"/>
  <c r="M25" i="52"/>
  <c r="P25" i="52"/>
  <c r="F25" i="52" l="1"/>
  <c r="F17" i="54"/>
  <c r="F25" i="53"/>
  <c r="P13" i="51"/>
  <c r="M13" i="51"/>
  <c r="L13" i="51"/>
  <c r="D11" i="51"/>
  <c r="P18" i="50"/>
  <c r="M18" i="50"/>
  <c r="L18" i="50"/>
  <c r="D13" i="50"/>
  <c r="D12" i="50"/>
  <c r="D11" i="50"/>
  <c r="P21" i="49"/>
  <c r="N12" i="63" s="1"/>
  <c r="M21" i="49"/>
  <c r="L21" i="49"/>
  <c r="L12" i="63" s="1"/>
  <c r="D16" i="49"/>
  <c r="C17" i="49" s="1"/>
  <c r="D17" i="49" s="1"/>
  <c r="C18" i="49" s="1"/>
  <c r="D18" i="49" s="1"/>
  <c r="D14" i="49"/>
  <c r="C15" i="49" s="1"/>
  <c r="D15" i="49" s="1"/>
  <c r="D12" i="49"/>
  <c r="P24" i="48"/>
  <c r="M24" i="48"/>
  <c r="L24" i="48"/>
  <c r="F24" i="48"/>
  <c r="E22" i="48"/>
  <c r="E21" i="48"/>
  <c r="E20" i="48"/>
  <c r="E19" i="48"/>
  <c r="E16" i="48"/>
  <c r="E15" i="48"/>
  <c r="E13" i="48"/>
  <c r="D14" i="48" s="1"/>
  <c r="E14" i="48" s="1"/>
  <c r="E12" i="48"/>
  <c r="E11" i="48"/>
  <c r="M35" i="47"/>
  <c r="L35" i="47"/>
  <c r="F35" i="47"/>
  <c r="E33" i="47"/>
  <c r="E27" i="47"/>
  <c r="D28" i="47" s="1"/>
  <c r="E28" i="47" s="1"/>
  <c r="E25" i="47"/>
  <c r="D26" i="47" s="1"/>
  <c r="E26" i="47" s="1"/>
  <c r="E23" i="47"/>
  <c r="D24" i="47" s="1"/>
  <c r="E24" i="47" s="1"/>
  <c r="E18" i="47"/>
  <c r="D19" i="47" s="1"/>
  <c r="E19" i="47" s="1"/>
  <c r="E16" i="47"/>
  <c r="D17" i="47" s="1"/>
  <c r="E17" i="47" s="1"/>
  <c r="E15" i="47"/>
  <c r="E13" i="47"/>
  <c r="D14" i="47" s="1"/>
  <c r="E14" i="47" s="1"/>
  <c r="E12" i="47"/>
  <c r="E11" i="47"/>
  <c r="P20" i="46"/>
  <c r="M20" i="46"/>
  <c r="L20" i="46"/>
  <c r="F20" i="46"/>
  <c r="E16" i="46"/>
  <c r="D17" i="46" s="1"/>
  <c r="E17" i="46" s="1"/>
  <c r="D18" i="46" s="1"/>
  <c r="E18" i="46" s="1"/>
  <c r="E15" i="46"/>
  <c r="E13" i="46"/>
  <c r="D14" i="46" s="1"/>
  <c r="E14" i="46" s="1"/>
  <c r="E12" i="46"/>
  <c r="E11" i="46"/>
  <c r="P25" i="45" l="1"/>
  <c r="M25" i="45"/>
  <c r="L25" i="45"/>
  <c r="D21" i="45"/>
  <c r="C22" i="45" s="1"/>
  <c r="D22" i="45" s="1"/>
  <c r="C23" i="45" s="1"/>
  <c r="D23" i="45" s="1"/>
  <c r="D20" i="45"/>
  <c r="D18" i="45"/>
  <c r="C19" i="45" s="1"/>
  <c r="D19" i="45" s="1"/>
  <c r="D17" i="45"/>
  <c r="D16" i="45"/>
  <c r="D15" i="45"/>
  <c r="D13" i="45"/>
  <c r="C14" i="45" s="1"/>
  <c r="D14" i="45" s="1"/>
  <c r="D11" i="45"/>
  <c r="C12" i="45" s="1"/>
  <c r="D12" i="45" s="1"/>
  <c r="P37" i="44"/>
  <c r="M37" i="44"/>
  <c r="L37" i="44"/>
  <c r="F37" i="44"/>
  <c r="E35" i="44"/>
  <c r="E33" i="44"/>
  <c r="D34" i="44" s="1"/>
  <c r="E34" i="44" s="1"/>
  <c r="E32" i="44"/>
  <c r="E31" i="44"/>
  <c r="E30" i="44"/>
  <c r="E28" i="44"/>
  <c r="D29" i="44" s="1"/>
  <c r="E29" i="44" s="1"/>
  <c r="E27" i="44"/>
  <c r="E24" i="44"/>
  <c r="D25" i="44" s="1"/>
  <c r="E25" i="44" s="1"/>
  <c r="D26" i="44" s="1"/>
  <c r="E26" i="44" s="1"/>
  <c r="E22" i="44"/>
  <c r="D23" i="44" s="1"/>
  <c r="E23" i="44" s="1"/>
  <c r="E21" i="44"/>
  <c r="E20" i="44"/>
  <c r="E18" i="44"/>
  <c r="D19" i="44" s="1"/>
  <c r="E19" i="44" s="1"/>
  <c r="E17" i="44"/>
  <c r="E16" i="44"/>
  <c r="E15" i="44"/>
  <c r="E14" i="44"/>
  <c r="E13" i="44"/>
  <c r="E11" i="44"/>
  <c r="D12" i="44" s="1"/>
  <c r="E12" i="44" s="1"/>
  <c r="P47" i="43"/>
  <c r="N11" i="63" s="1"/>
  <c r="M47" i="43"/>
  <c r="L47" i="43"/>
  <c r="L11" i="63" s="1"/>
  <c r="L28" i="63" s="1"/>
  <c r="D44" i="43"/>
  <c r="E44" i="43" s="1"/>
  <c r="D45" i="43" s="1"/>
  <c r="E45" i="43" s="1"/>
  <c r="E39" i="43"/>
  <c r="D40" i="43" s="1"/>
  <c r="E40" i="43" s="1"/>
  <c r="E37" i="43"/>
  <c r="D38" i="43" s="1"/>
  <c r="E38" i="43" s="1"/>
  <c r="E35" i="43"/>
  <c r="D36" i="43" s="1"/>
  <c r="E36" i="43" s="1"/>
  <c r="E34" i="43"/>
  <c r="E32" i="43"/>
  <c r="D33" i="43" s="1"/>
  <c r="E33" i="43" s="1"/>
  <c r="E30" i="43"/>
  <c r="D31" i="43" s="1"/>
  <c r="E31" i="43" s="1"/>
  <c r="E29" i="43"/>
  <c r="E27" i="43"/>
  <c r="D28" i="43" s="1"/>
  <c r="E28" i="43" s="1"/>
  <c r="E25" i="43"/>
  <c r="D26" i="43" s="1"/>
  <c r="E26" i="43" s="1"/>
  <c r="E24" i="43"/>
  <c r="E23" i="43"/>
  <c r="E20" i="43"/>
  <c r="D22" i="43" s="1"/>
  <c r="E22" i="43" s="1"/>
  <c r="E18" i="43"/>
  <c r="D19" i="43" s="1"/>
  <c r="E19" i="43" s="1"/>
  <c r="E17" i="43"/>
  <c r="E15" i="43"/>
  <c r="D16" i="43" s="1"/>
  <c r="E16" i="43" s="1"/>
  <c r="E14" i="43"/>
  <c r="E11" i="43"/>
  <c r="D12" i="43" s="1"/>
  <c r="E12" i="43" s="1"/>
  <c r="D13" i="43" s="1"/>
  <c r="E13" i="43" s="1"/>
  <c r="G187" i="42" l="1"/>
  <c r="F187" i="42"/>
  <c r="J5" i="63" s="1"/>
  <c r="J28" i="63" s="1"/>
  <c r="G186" i="42"/>
  <c r="F186" i="42"/>
  <c r="I5" i="63" s="1"/>
  <c r="I28" i="63" s="1"/>
  <c r="G185" i="42"/>
  <c r="F185" i="42"/>
  <c r="H5" i="63" s="1"/>
  <c r="H28" i="63" s="1"/>
  <c r="G184" i="42"/>
  <c r="F184" i="42"/>
  <c r="G5" i="63" s="1"/>
  <c r="P183" i="42"/>
  <c r="M183" i="42"/>
  <c r="L183" i="42"/>
  <c r="G183" i="42"/>
  <c r="E147" i="42"/>
  <c r="F183" i="42" s="1"/>
  <c r="D25" i="42"/>
  <c r="C26" i="42" s="1"/>
  <c r="D26" i="42" s="1"/>
  <c r="D19" i="42"/>
  <c r="K5" i="63" l="1"/>
  <c r="K28" i="63" s="1"/>
  <c r="G28" i="63"/>
  <c r="P33" i="41"/>
  <c r="M33" i="41"/>
  <c r="L33" i="41"/>
  <c r="D31" i="41"/>
  <c r="F31" i="41" s="1"/>
  <c r="F30" i="41"/>
  <c r="F29" i="41"/>
  <c r="D28" i="41"/>
  <c r="F28" i="41" s="1"/>
  <c r="F27" i="41"/>
  <c r="F26" i="41"/>
  <c r="F25" i="41"/>
  <c r="F23" i="41"/>
  <c r="F22" i="41"/>
  <c r="F21" i="41"/>
  <c r="F20" i="41"/>
  <c r="F18" i="41"/>
  <c r="F17" i="41"/>
  <c r="F16" i="41"/>
  <c r="F15" i="41"/>
  <c r="F14" i="41"/>
  <c r="F13" i="41"/>
  <c r="P47" i="40"/>
  <c r="M47" i="40"/>
  <c r="L47" i="40"/>
  <c r="D45" i="40"/>
  <c r="F45" i="40" s="1"/>
  <c r="D44" i="40"/>
  <c r="F44" i="40" s="1"/>
  <c r="D43" i="40"/>
  <c r="F43" i="40" s="1"/>
  <c r="D42" i="40"/>
  <c r="F42" i="40" s="1"/>
  <c r="F41" i="40"/>
  <c r="D40" i="40"/>
  <c r="F40" i="40" s="1"/>
  <c r="F39" i="40"/>
  <c r="F38" i="40"/>
  <c r="F37" i="40"/>
  <c r="F36" i="40"/>
  <c r="F35" i="40"/>
  <c r="D34" i="40"/>
  <c r="F34" i="40" s="1"/>
  <c r="F33" i="40"/>
  <c r="F32" i="40"/>
  <c r="F31" i="40"/>
  <c r="D30" i="40"/>
  <c r="F30" i="40" s="1"/>
  <c r="D29" i="40"/>
  <c r="F29" i="40" s="1"/>
  <c r="F28" i="40"/>
  <c r="F27" i="40"/>
  <c r="D26" i="40"/>
  <c r="F26" i="40" s="1"/>
  <c r="F25" i="40"/>
  <c r="F24" i="40"/>
  <c r="D23" i="40"/>
  <c r="F23" i="40" s="1"/>
  <c r="F22" i="40"/>
  <c r="D21" i="40"/>
  <c r="F21" i="40" s="1"/>
  <c r="F20" i="40"/>
  <c r="D20" i="40"/>
  <c r="D19" i="40"/>
  <c r="F19" i="40" s="1"/>
  <c r="F18" i="40"/>
  <c r="D17" i="40"/>
  <c r="F17" i="40" s="1"/>
  <c r="F16" i="40"/>
  <c r="D15" i="40"/>
  <c r="F15" i="40" s="1"/>
  <c r="D14" i="40"/>
  <c r="F14" i="40" s="1"/>
  <c r="D12" i="40"/>
  <c r="P17" i="39"/>
  <c r="M17" i="39"/>
  <c r="L17" i="39"/>
  <c r="D15" i="39"/>
  <c r="F15" i="39" s="1"/>
  <c r="D14" i="39"/>
  <c r="F14" i="39" s="1"/>
  <c r="F13" i="39"/>
  <c r="D12" i="39"/>
  <c r="F12" i="39" s="1"/>
  <c r="F11" i="39"/>
  <c r="F47" i="40" l="1"/>
  <c r="F33" i="41"/>
  <c r="F17" i="39"/>
  <c r="P25" i="38" l="1"/>
  <c r="M25" i="38"/>
  <c r="L25" i="38"/>
  <c r="F25" i="38"/>
  <c r="C28" i="63"/>
  <c r="P57" i="37"/>
  <c r="M57" i="37"/>
  <c r="L57" i="37"/>
  <c r="F57" i="37"/>
  <c r="D28" i="63"/>
  <c r="P17" i="36"/>
  <c r="M17" i="36"/>
  <c r="L17" i="36"/>
  <c r="F15" i="36"/>
  <c r="F17" i="36" s="1"/>
  <c r="P16" i="35" l="1"/>
  <c r="M16" i="35"/>
  <c r="L16" i="35"/>
  <c r="D13" i="35"/>
  <c r="C14" i="35" s="1"/>
  <c r="D14" i="35" s="1"/>
  <c r="D12" i="35"/>
  <c r="D11" i="35"/>
  <c r="P20" i="34"/>
  <c r="M20" i="34"/>
  <c r="L20" i="34"/>
  <c r="D17" i="34"/>
  <c r="D16" i="34"/>
  <c r="D15" i="34"/>
  <c r="D14" i="34"/>
  <c r="D13" i="34"/>
  <c r="D12" i="34"/>
  <c r="D11" i="34"/>
  <c r="P25" i="33"/>
  <c r="N8" i="63" s="1"/>
  <c r="M25" i="33"/>
  <c r="L25" i="33"/>
  <c r="D23" i="33"/>
  <c r="D21" i="33"/>
  <c r="C22" i="33" s="1"/>
  <c r="D22" i="33" s="1"/>
  <c r="D20" i="33"/>
  <c r="D19" i="33"/>
  <c r="D17" i="33"/>
  <c r="C18" i="33" s="1"/>
  <c r="D18" i="33" s="1"/>
  <c r="D13" i="33"/>
  <c r="C14" i="33" s="1"/>
  <c r="D14" i="33" s="1"/>
  <c r="C15" i="33" s="1"/>
  <c r="D15" i="33" s="1"/>
  <c r="C16" i="33" s="1"/>
  <c r="D16" i="33" s="1"/>
  <c r="D12" i="33"/>
  <c r="D11" i="33"/>
  <c r="P20" i="32"/>
  <c r="M20" i="32"/>
  <c r="L20" i="32"/>
  <c r="F20" i="32"/>
  <c r="E18" i="32"/>
  <c r="E17" i="32"/>
  <c r="E16" i="32"/>
  <c r="E15" i="32"/>
  <c r="E14" i="32"/>
  <c r="E13" i="32"/>
  <c r="E12" i="32"/>
  <c r="E11" i="32"/>
  <c r="P40" i="31"/>
  <c r="M40" i="31"/>
  <c r="L40" i="31"/>
  <c r="F40" i="31"/>
  <c r="E38" i="31"/>
  <c r="E36" i="31"/>
  <c r="D37" i="31" s="1"/>
  <c r="E37" i="31" s="1"/>
  <c r="E33" i="31"/>
  <c r="E32" i="31"/>
  <c r="E31" i="31"/>
  <c r="E29" i="31"/>
  <c r="D30" i="31" s="1"/>
  <c r="E30" i="31" s="1"/>
  <c r="E28" i="31"/>
  <c r="E27" i="31"/>
  <c r="E25" i="31"/>
  <c r="E24" i="31"/>
  <c r="E23" i="31"/>
  <c r="E22" i="31"/>
  <c r="E21" i="31"/>
  <c r="E20" i="31"/>
  <c r="E17" i="31"/>
  <c r="E16" i="31"/>
  <c r="E15" i="31"/>
  <c r="E14" i="31"/>
  <c r="E12" i="31"/>
  <c r="D13" i="31" s="1"/>
  <c r="E13" i="31" s="1"/>
  <c r="E11" i="31"/>
  <c r="P30" i="30"/>
  <c r="M30" i="30"/>
  <c r="L30" i="30"/>
  <c r="F30" i="30"/>
  <c r="E27" i="30"/>
  <c r="D28" i="30" s="1"/>
  <c r="E28" i="30" s="1"/>
  <c r="E25" i="30"/>
  <c r="D26" i="30" s="1"/>
  <c r="E26" i="30" s="1"/>
  <c r="E22" i="30"/>
  <c r="E19" i="30"/>
  <c r="D20" i="30" s="1"/>
  <c r="E20" i="30" s="1"/>
  <c r="D21" i="30" s="1"/>
  <c r="E21" i="30" s="1"/>
  <c r="E18" i="30"/>
  <c r="D16" i="30"/>
  <c r="E16" i="30" s="1"/>
  <c r="D17" i="30" s="1"/>
  <c r="E17" i="30" s="1"/>
  <c r="E15" i="30"/>
  <c r="F9" i="63" l="1"/>
  <c r="F28" i="63" s="1"/>
  <c r="B28" i="63"/>
  <c r="P14" i="29"/>
  <c r="M14" i="29"/>
  <c r="L14" i="29"/>
  <c r="P13" i="28"/>
  <c r="M13" i="28"/>
  <c r="L13" i="28"/>
  <c r="P16" i="27"/>
  <c r="M16" i="27"/>
  <c r="L16" i="27"/>
  <c r="P18" i="26"/>
  <c r="M18" i="26"/>
  <c r="L18" i="26"/>
  <c r="P18" i="25"/>
  <c r="M18" i="25"/>
  <c r="L18" i="25"/>
  <c r="P24" i="24"/>
  <c r="M24" i="24"/>
  <c r="L24" i="24"/>
  <c r="F24" i="24"/>
  <c r="P61" i="23"/>
  <c r="M61" i="23"/>
  <c r="L61" i="23"/>
  <c r="F61" i="23"/>
  <c r="P14" i="22"/>
  <c r="M14" i="22"/>
  <c r="L14" i="22"/>
  <c r="F14" i="22"/>
  <c r="P20" i="21" l="1"/>
  <c r="N6" i="63" s="1"/>
  <c r="N28" i="63" s="1"/>
  <c r="M20" i="21"/>
  <c r="L20" i="21"/>
  <c r="P20" i="20"/>
  <c r="M20" i="20"/>
  <c r="L20" i="20"/>
  <c r="F20" i="20"/>
  <c r="P42" i="19"/>
  <c r="M42" i="19"/>
  <c r="L42" i="19"/>
  <c r="P17" i="18"/>
  <c r="M17" i="18"/>
  <c r="L17" i="18"/>
  <c r="F17" i="18"/>
</calcChain>
</file>

<file path=xl/sharedStrings.xml><?xml version="1.0" encoding="utf-8"?>
<sst xmlns="http://schemas.openxmlformats.org/spreadsheetml/2006/main" count="6459" uniqueCount="1090">
  <si>
    <t>Tilti</t>
  </si>
  <si>
    <t>Kopā</t>
  </si>
  <si>
    <t>Ceļu garumi, km</t>
  </si>
  <si>
    <t>Ielu garumi, km</t>
  </si>
  <si>
    <t>asfalta segums</t>
  </si>
  <si>
    <t>bruģa segums</t>
  </si>
  <si>
    <t>grants segums</t>
  </si>
  <si>
    <t>asfelta segums</t>
  </si>
  <si>
    <t>garums (m)</t>
  </si>
  <si>
    <t>skaits (gab)</t>
  </si>
  <si>
    <t>cits segums</t>
  </si>
  <si>
    <t>ceļi kopā, km</t>
  </si>
  <si>
    <t>ielas kopā, km</t>
  </si>
  <si>
    <t>Ietves un veloceļi, m2</t>
  </si>
  <si>
    <t>Iesniegums pašvaldības ceļu reģistrācijai</t>
  </si>
  <si>
    <t xml:space="preserve">1. pielikums </t>
  </si>
  <si>
    <t>Ministru kabineta</t>
  </si>
  <si>
    <t>Dobeles novada pašvaldības A grupas ceļu saraksts Annenieku pagastā</t>
  </si>
  <si>
    <t>2017.gada 27.jūnija</t>
  </si>
  <si>
    <t>noteikumiem Nr.361</t>
  </si>
  <si>
    <t>Nr.
p.k.</t>
  </si>
  <si>
    <t>Ceļa numurs
un nosaukums</t>
  </si>
  <si>
    <t>Ceļu raksturojošie parametri</t>
  </si>
  <si>
    <t>Kadastra objekta identifikators</t>
  </si>
  <si>
    <t>ceļš</t>
  </si>
  <si>
    <t>tilts vai satiksmes pārvads</t>
  </si>
  <si>
    <r>
      <t>gājēju un velosipēdu ceļa laukums 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</si>
  <si>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t>adrese (km)</t>
  </si>
  <si>
    <t>seguma
veids</t>
  </si>
  <si>
    <t>nosaukums</t>
  </si>
  <si>
    <t>Adrese</t>
  </si>
  <si>
    <t>garums
(m)</t>
  </si>
  <si>
    <r>
      <t>brauktuves
laukums
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</si>
  <si>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r>
      <t>dīvlīmeņu
nobrauktuves
brauktuves
laukums 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</si>
  <si>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t>konstrukcijas
materiāls</t>
  </si>
  <si>
    <t>īpašuma kadastra numurs</t>
  </si>
  <si>
    <t>zemes vienības/ lineārās inženier-būves kadastra apzīmējums</t>
  </si>
  <si>
    <t>no</t>
  </si>
  <si>
    <t>līdz</t>
  </si>
  <si>
    <t>km</t>
  </si>
  <si>
    <t>ģeodēziskās
koordinātas</t>
  </si>
  <si>
    <t>Ļuku  ceļš</t>
  </si>
  <si>
    <t>grants</t>
  </si>
  <si>
    <t>Bultu ceļš</t>
  </si>
  <si>
    <t>melnais</t>
  </si>
  <si>
    <r>
      <t>Kopā A</t>
    </r>
    <r>
      <rPr>
        <b/>
        <sz val="8"/>
        <color rgb="FFFF0000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grupas ceļi</t>
    </r>
  </si>
  <si>
    <t>Kopā tilti</t>
  </si>
  <si>
    <t>t.sk. ar melno segumu</t>
  </si>
  <si>
    <t>t.sk. ar bruģa segumu</t>
  </si>
  <si>
    <t>t.sk. ar grants (šķembu) segumu</t>
  </si>
  <si>
    <t>t.sk. ar citu segumu (bez seguma)</t>
  </si>
  <si>
    <t>Datums</t>
  </si>
  <si>
    <r>
      <t xml:space="preserve">Sagatavoja  </t>
    </r>
    <r>
      <rPr>
        <u/>
        <sz val="8"/>
        <rFont val="Arial"/>
        <family val="2"/>
        <charset val="186"/>
      </rPr>
      <t xml:space="preserve">                                                                                                                                                          </t>
    </r>
  </si>
  <si>
    <t>SIA "Ceļu inženieri" ceļu būvtehiķis Uldis Bite</t>
  </si>
  <si>
    <t>(amats, vārds, uzvārds )</t>
  </si>
  <si>
    <t>(paraksts)</t>
  </si>
  <si>
    <t>Apstiprināja</t>
  </si>
  <si>
    <t xml:space="preserve">                                        </t>
  </si>
  <si>
    <t>Reģistrēja</t>
  </si>
  <si>
    <t>Dobeles novada pašvaldības B grupas ceļu saraksts Annenieku pagastā</t>
  </si>
  <si>
    <t xml:space="preserve">Jaunpavāri - Brieži </t>
  </si>
  <si>
    <t xml:space="preserve">Rogu ceļš </t>
  </si>
  <si>
    <t>Kalnaģigaru ceļš</t>
  </si>
  <si>
    <t>Pagasta ceļš</t>
  </si>
  <si>
    <t>Brūnu ceļš</t>
  </si>
  <si>
    <t>bruģis</t>
  </si>
  <si>
    <t>Baznīcas ceļš</t>
  </si>
  <si>
    <t>Skolas  ceļš</t>
  </si>
  <si>
    <t>Ausātu ceļš</t>
  </si>
  <si>
    <t xml:space="preserve">Ļuku  kopmītnes - Birzmaļi </t>
  </si>
  <si>
    <t>Ļuku ciemata ceļš</t>
  </si>
  <si>
    <t>Kambaru ceļš</t>
  </si>
  <si>
    <t xml:space="preserve">Mazkalēji - Pīlādži </t>
  </si>
  <si>
    <t>Oškalnu ceļš</t>
  </si>
  <si>
    <t>Zebras -  Lapsas</t>
  </si>
  <si>
    <t>Gaujas - Mazkrāģi</t>
  </si>
  <si>
    <t>Inženierbūve</t>
  </si>
  <si>
    <t xml:space="preserve">Mazkrāģu ceļš </t>
  </si>
  <si>
    <r>
      <t>Kopā B</t>
    </r>
    <r>
      <rPr>
        <b/>
        <sz val="8"/>
        <color rgb="FFFF0000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grupas ceļi</t>
    </r>
  </si>
  <si>
    <t>Dobeles novada pašvaldības C grupas ceļu saraksts Annenieku pagastā</t>
  </si>
  <si>
    <t>Kaķenieki - Komplekss1</t>
  </si>
  <si>
    <t>Kapu ceļš</t>
  </si>
  <si>
    <t>Ļuku fermas ceļš</t>
  </si>
  <si>
    <t>Lapsas - Kalnēji</t>
  </si>
  <si>
    <t>Saurietu ceļš</t>
  </si>
  <si>
    <t>Ziedoņu  ceļš</t>
  </si>
  <si>
    <t>Klāvindriķu ceļš</t>
  </si>
  <si>
    <t>Kopā C grupas ceļi</t>
  </si>
  <si>
    <t>Iesniegums pašvaldības ielu reģistrācijai</t>
  </si>
  <si>
    <t xml:space="preserve">2. pielikums </t>
  </si>
  <si>
    <t>Dobeles novada pašvaldības ielu saraksts Annenieku pagasta Kaķenieku ciemā</t>
  </si>
  <si>
    <t>Ielas  nosaukums</t>
  </si>
  <si>
    <t>iela</t>
  </si>
  <si>
    <t xml:space="preserve">Dārza iela </t>
  </si>
  <si>
    <t xml:space="preserve">Draudzības iela </t>
  </si>
  <si>
    <t xml:space="preserve">Skolas iela </t>
  </si>
  <si>
    <t xml:space="preserve">Upes iela </t>
  </si>
  <si>
    <t>Pār Bērzi</t>
  </si>
  <si>
    <t>Dobeles novada pašvaldības A grupas ceļu saraksts Auru pagastā</t>
  </si>
  <si>
    <t>Auri - Apgulde - Naudīte</t>
  </si>
  <si>
    <t>Alejas - Siļķes - Mazvildavas</t>
  </si>
  <si>
    <t>Kopā A grupas ceļi</t>
  </si>
  <si>
    <t>Dobeles novada pašvaldības B grupas ceļu saraksts Auru pagastā</t>
  </si>
  <si>
    <t>Lielbērze - Oliņas - Celmi</t>
  </si>
  <si>
    <t>Velna krogs - Silenieki - Zvaigznes</t>
  </si>
  <si>
    <t>Oliņas - Zvaigznes</t>
  </si>
  <si>
    <t>Mētras - Rentes - Klabji - Liepziedi</t>
  </si>
  <si>
    <t>Pašvaldības ceļš uz Rožlaukiem</t>
  </si>
  <si>
    <t>Pašvaldības ceļš uz Dārzniekiem</t>
  </si>
  <si>
    <t>Starp Liepkalniem un Dimantiem</t>
  </si>
  <si>
    <t>Virši - Rūpnieki</t>
  </si>
  <si>
    <t>Baloži - Baldēļi</t>
  </si>
  <si>
    <t>Austrumi - Bāliņi</t>
  </si>
  <si>
    <t>Bērzkrastu ceļš</t>
  </si>
  <si>
    <t>Autoceļš P103 - Balvas - Spriksteles</t>
  </si>
  <si>
    <t>Smilgas - Ķivuļi</t>
  </si>
  <si>
    <t>Smilgas -Selgas - Apguldes dzirnavas</t>
  </si>
  <si>
    <t>Vīganti - Auziņas - Pēkaiņi</t>
  </si>
  <si>
    <t>Zemgalieši - Tīlaiši - Siļķes</t>
  </si>
  <si>
    <t>Ziņģi - Ziemeļi - Āpšēni</t>
  </si>
  <si>
    <t>Jaunsmēdalu ceļš</t>
  </si>
  <si>
    <t>Priežkalni - Bites - Garbiļi</t>
  </si>
  <si>
    <t>Pašvaldības ceļš gar Dorēm</t>
  </si>
  <si>
    <t>Bērzaiņi - Dimzas</t>
  </si>
  <si>
    <t>Namdari - Cimermaņi</t>
  </si>
  <si>
    <t>Auru stacija - Olderti</t>
  </si>
  <si>
    <t>Liesmas - Prinči - Rīti</t>
  </si>
  <si>
    <t>Rīti - Dzelzkalni - Zariņi - Strautnieki</t>
  </si>
  <si>
    <t>Rīti - Lielčankas - Autoceļš P103</t>
  </si>
  <si>
    <t>Silakurti - Mazie Svēderi - Kāvužas</t>
  </si>
  <si>
    <t>Ķirpēnu ceļš</t>
  </si>
  <si>
    <t>Dobeles novada pašvaldības C grupas ceļu saraksts Auru pagastā</t>
  </si>
  <si>
    <t>BAO - Liepājas šoseja</t>
  </si>
  <si>
    <t>Autoceļš V1128 - Mežansi - Mucenieki</t>
  </si>
  <si>
    <t>Ceļš Liepziedi - Sarmas</t>
  </si>
  <si>
    <t>Bites - Ziņģi</t>
  </si>
  <si>
    <t>Strautnieki - Caunas</t>
  </si>
  <si>
    <t>Tīkužas - Baļļas</t>
  </si>
  <si>
    <t>Mazpauguļu ceļš</t>
  </si>
  <si>
    <t>Eizenfeldes - Mazie Svēderi</t>
  </si>
  <si>
    <t>Dobeles novada pašvaldības ielu saraksts Auru pagasta Auru ciemā</t>
  </si>
  <si>
    <t>Augusta Deglava iela</t>
  </si>
  <si>
    <t>Ķiršu iela</t>
  </si>
  <si>
    <t>Lazdu iela</t>
  </si>
  <si>
    <t>Parka  iela</t>
  </si>
  <si>
    <t>Skolas iela</t>
  </si>
  <si>
    <t>Kopā Auru ielas</t>
  </si>
  <si>
    <t>Dobeles novada pašvaldības ielu saraksts Auru pagasta Gardenes ciemā</t>
  </si>
  <si>
    <t>Gardenes iela</t>
  </si>
  <si>
    <t>Priežu iela</t>
  </si>
  <si>
    <t>Rūtas iela</t>
  </si>
  <si>
    <t>Ūdens iela</t>
  </si>
  <si>
    <t>Kopā Gardenes ielas</t>
  </si>
  <si>
    <t>Dobeles novada pašvaldības ielu saraksts Auru pagasta Ķirpēnu ciemā</t>
  </si>
  <si>
    <t>Jaunā iela</t>
  </si>
  <si>
    <t>Ķirpēnu iela</t>
  </si>
  <si>
    <t>Līvānu iela</t>
  </si>
  <si>
    <t>Upes iela</t>
  </si>
  <si>
    <t>Kopā Ķirpēnu ielas</t>
  </si>
  <si>
    <t>Dobeles novada pašvaldības ielu saraksts Auru pagasta Lielbērzes ciemā</t>
  </si>
  <si>
    <t>Lielbērzes iela</t>
  </si>
  <si>
    <t>Kopā Lielbērzes ielas</t>
  </si>
  <si>
    <t>Dobeles novada pašvaldības ielu saraksts Auru pagasta Liepziedu ciemā</t>
  </si>
  <si>
    <t>Liepziedu iela</t>
  </si>
  <si>
    <t>Kopā Liepziedu ielas</t>
  </si>
  <si>
    <t>Dobeles pašvaldības A grupas ceļu saraksts Bērzes pagastā</t>
  </si>
  <si>
    <t>Bērze - Dārziņi</t>
  </si>
  <si>
    <t>Pār Gauratu</t>
  </si>
  <si>
    <t>46520010010003</t>
  </si>
  <si>
    <t>Kreijas - Ziemeļi</t>
  </si>
  <si>
    <t>Autoceļš V1142 - Dravnieki</t>
  </si>
  <si>
    <t>Šķibe - Smiltnieki</t>
  </si>
  <si>
    <t>Krišjāņi - Šķibe</t>
  </si>
  <si>
    <t>Pār Ālavi</t>
  </si>
  <si>
    <t>Kreijas - Eglītes - Miltiņi</t>
  </si>
  <si>
    <t>Šoseja P97 - Krīgeri</t>
  </si>
  <si>
    <t>Salmiņi - Vērpīši</t>
  </si>
  <si>
    <t>Dobeles pašvaldības B grupas ceļu saraksts Bērzes pagastā</t>
  </si>
  <si>
    <t>Ķiķi - Rozenvaldi</t>
  </si>
  <si>
    <t>Autoceļš V1102 - Līči</t>
  </si>
  <si>
    <t>Bērzes kapu ceļš</t>
  </si>
  <si>
    <t>Bērzes kapi - Mūrnieki</t>
  </si>
  <si>
    <t>Ceļš pie Dzirnavām</t>
  </si>
  <si>
    <t>Vīni - Nolejas</t>
  </si>
  <si>
    <t>Tiltnieki - Dzeņi</t>
  </si>
  <si>
    <t>inženierbūve</t>
  </si>
  <si>
    <t>Pikšas - Strazdiņi</t>
  </si>
  <si>
    <t>Meimaņi - Lielstrazdi</t>
  </si>
  <si>
    <t>Blaževici - Ērmaņi</t>
  </si>
  <si>
    <t>Meimaņi- Zelmeņi</t>
  </si>
  <si>
    <t>Zīlītes - Vilkavēji</t>
  </si>
  <si>
    <t>Autoceļš V1142 - Peizes</t>
  </si>
  <si>
    <t>Autoceļš V1142 - Ķikas - Ziedi</t>
  </si>
  <si>
    <t>Autoceļš P97 - Mazbajāri - Kalniņi</t>
  </si>
  <si>
    <t>Autoceļš P97- Plēpji</t>
  </si>
  <si>
    <t>Autoceļš P97 - Teņņi- Ustupji</t>
  </si>
  <si>
    <t xml:space="preserve">Ielejas - Arāji </t>
  </si>
  <si>
    <t>Autoceļš P97 - Meijas</t>
  </si>
  <si>
    <t>Virkus kapi - Prinči - Virkus mežs</t>
  </si>
  <si>
    <t>Autoceļš P102 - Prinči</t>
  </si>
  <si>
    <t>Dobeles pašvaldības C grupas ceļu saraksts Bērzes pagastā</t>
  </si>
  <si>
    <t>Ritenieki - Vecupītes</t>
  </si>
  <si>
    <t>Uguntiņas - Gāzes stacija</t>
  </si>
  <si>
    <t>Šķibe - Meķi</t>
  </si>
  <si>
    <t xml:space="preserve">Autoceļš P97 - Ģērķi </t>
  </si>
  <si>
    <t>Autoceļš P97- Ružiņas</t>
  </si>
  <si>
    <t>Meijas - Virkus muiža</t>
  </si>
  <si>
    <t>Glosti - Klaipiņi</t>
  </si>
  <si>
    <t>Autoceļš P102 - Salenieki</t>
  </si>
  <si>
    <r>
      <t>Kopā C</t>
    </r>
    <r>
      <rPr>
        <b/>
        <sz val="8"/>
        <color rgb="FFFF0000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grupas ceļi</t>
    </r>
  </si>
  <si>
    <t>Dobeles novada pašvaldības ielu saraksts Bērzes pagasta Šķibes ciemā</t>
  </si>
  <si>
    <t>Bērzu iela</t>
  </si>
  <si>
    <t>Dārza iela</t>
  </si>
  <si>
    <t>Jasmīnu iela</t>
  </si>
  <si>
    <t>Liepu iela - Āres</t>
  </si>
  <si>
    <t>Liepu iela</t>
  </si>
  <si>
    <t>Parka iela</t>
  </si>
  <si>
    <t>Kopā Šķibes ielas</t>
  </si>
  <si>
    <t>Dobeles novada pašvaldības ielu saraksts Bērzes pagasta Miltiņu ciemā</t>
  </si>
  <si>
    <t>Autoceļš P97 - Liepkalni - Vērpīši</t>
  </si>
  <si>
    <t>Autoceļš P97 - Ielejas</t>
  </si>
  <si>
    <t>Autoceļš P97 - Palejas</t>
  </si>
  <si>
    <t>Autoceļš P97 - Vērpīši</t>
  </si>
  <si>
    <t>Miltiņi  - Kultūras nams</t>
  </si>
  <si>
    <t>Miltiņu pasts - Pīlādzīši</t>
  </si>
  <si>
    <t>Miltiņu 1.līnija</t>
  </si>
  <si>
    <t>Kopā Miltiņu ielas</t>
  </si>
  <si>
    <t>Dobeles novada pašvaldības ielu saraksts Bērzes pagasta Bērzes ciemā</t>
  </si>
  <si>
    <t>Autoceļš V1102 - Avotiņi</t>
  </si>
  <si>
    <t>Autoceļš V1102 - Lejiņas</t>
  </si>
  <si>
    <t>Autoceļš V1102 - Mazkūras</t>
  </si>
  <si>
    <t>Kopā Bērzes ielas</t>
  </si>
  <si>
    <t>Dobeles novada pašvaldības A grupas ceļu saraksts Bikstu pagastā</t>
  </si>
  <si>
    <t>Riekstiņu ceļš</t>
  </si>
  <si>
    <t>Centrs - Tukuma ceļš</t>
  </si>
  <si>
    <t>Centra ceļš</t>
  </si>
  <si>
    <t>Paleju ceļš</t>
  </si>
  <si>
    <t>Dobeles novada pašvaldības B grupas ceļu saraksts Bikstu pagastā</t>
  </si>
  <si>
    <t>Briežu ceļš</t>
  </si>
  <si>
    <t>Upmaļu ceļš</t>
  </si>
  <si>
    <t xml:space="preserve">Skolas ceļš </t>
  </si>
  <si>
    <t>Pār Bikstupi</t>
  </si>
  <si>
    <t>5405_2</t>
  </si>
  <si>
    <t>Skolas ceļš (Alejas)</t>
  </si>
  <si>
    <t>Abaviešu ceļš</t>
  </si>
  <si>
    <t>Rudeņu ceļš</t>
  </si>
  <si>
    <t>Auderu ceļš</t>
  </si>
  <si>
    <t>Ciemata ceļš</t>
  </si>
  <si>
    <t xml:space="preserve">Kļavu ceļš </t>
  </si>
  <si>
    <t>Mārsilu ceļš</t>
  </si>
  <si>
    <t>Griežu ceļš</t>
  </si>
  <si>
    <t>Bajāru ceļš</t>
  </si>
  <si>
    <t>Venteru ceļš</t>
  </si>
  <si>
    <t xml:space="preserve">Pūču ceļš </t>
  </si>
  <si>
    <t>Bebru ceļš</t>
  </si>
  <si>
    <t>Krāču ceļš</t>
  </si>
  <si>
    <t>Āriju ceļš</t>
  </si>
  <si>
    <t>Bērziņu ceļš</t>
  </si>
  <si>
    <t>Dobeles novada pašvaldības C grupas ceļu saraksts Bikstu pagastā</t>
  </si>
  <si>
    <t>Vēsmu ceļš</t>
  </si>
  <si>
    <t>Svīru ceļš</t>
  </si>
  <si>
    <t>Macku ceļš</t>
  </si>
  <si>
    <t>Senleju ceļš</t>
  </si>
  <si>
    <t>Ozolu ceļš</t>
  </si>
  <si>
    <t>Silkalnu ceļš</t>
  </si>
  <si>
    <t>Zebrus ceļš</t>
  </si>
  <si>
    <t>Kundziņu ceļš</t>
  </si>
  <si>
    <t>Dobeles novada pašvaldības A grupas ceļu saraksts Dobeles pagastā</t>
  </si>
  <si>
    <t>Čiekuri - Lejas</t>
  </si>
  <si>
    <t>Šos.Dobele - Lestene - Aizstrautnieki - Kalna oši</t>
  </si>
  <si>
    <t>Dobeles novada pašvaldības B grupas ceļu saraksts Dobeles pagastā</t>
  </si>
  <si>
    <t>Plamši - Ozolu spice - Sidrabiņu kapi</t>
  </si>
  <si>
    <t xml:space="preserve">Bietleri - Nabadziņi- Ķepji           </t>
  </si>
  <si>
    <t>Bērzbeķe - Jaunās mājas</t>
  </si>
  <si>
    <t xml:space="preserve"> Jaunļobas - Granti - šos.Dobele - Jaunbērze</t>
  </si>
  <si>
    <t>Pienava - Garauta ezers - Pīpenes</t>
  </si>
  <si>
    <t>Lejasstrazdi - Minerālmēslu noliktava</t>
  </si>
  <si>
    <t xml:space="preserve">Lejasstrazdu iekškvartāla ceļi </t>
  </si>
  <si>
    <t>Lejasstrazdi - Centrs</t>
  </si>
  <si>
    <t>Cūku komplekss -  Lejasstrazdi</t>
  </si>
  <si>
    <t>Pīpenes - Dīķmuiža - Cūku komplekss</t>
  </si>
  <si>
    <t>Iekšējie Galenieku dārziņu ceļi</t>
  </si>
  <si>
    <t>Putniņi - Sprūdi- Radziņi</t>
  </si>
  <si>
    <t>Zariņi - Brenči</t>
  </si>
  <si>
    <t>Aizstrautnieki - Brenči</t>
  </si>
  <si>
    <t>Aizstrautnieku centra ceļš</t>
  </si>
  <si>
    <t>Kopā B grupas ceļi</t>
  </si>
  <si>
    <t>Dobeles novada pašvaldības C grupas ceļu saraksts Dobeles pagastā</t>
  </si>
  <si>
    <t>Nabadziņi - Ozolu spice</t>
  </si>
  <si>
    <t>Ceļš Bērzbeķe</t>
  </si>
  <si>
    <t>Jaunās mājas ceļš - Bletleri - Nabadziņi - Ķepji</t>
  </si>
  <si>
    <t>Jaunļobas - Reķi</t>
  </si>
  <si>
    <t>Šos.Dobele - Jaunbērze - Pienavas upe</t>
  </si>
  <si>
    <t>Ceļš gar Magonēm</t>
  </si>
  <si>
    <t>6020_3</t>
  </si>
  <si>
    <t>Galenieku 3. līnija</t>
  </si>
  <si>
    <t>Šos. Dobele -  Annenieki- Gardenes stacija</t>
  </si>
  <si>
    <t>Brenči - Nāreikas</t>
  </si>
  <si>
    <t>Brenči - Brenču kapi</t>
  </si>
  <si>
    <t>Brenči - Ķikas</t>
  </si>
  <si>
    <t>Žubītes - Lejzemnieki</t>
  </si>
  <si>
    <t>Ceļš uz Brīvniekiem</t>
  </si>
  <si>
    <t>Kalnaozoliņi - Mazstraupes</t>
  </si>
  <si>
    <t>Ceļš uz Aizsstrautnieku attīr.iek.</t>
  </si>
  <si>
    <t>Ceļš uz Kalnasvilpjiem</t>
  </si>
  <si>
    <t>Dobeles novada pašvaldības ielu saraksts Dobeles pilsētā</t>
  </si>
  <si>
    <t>Aizupes iela</t>
  </si>
  <si>
    <t>Apbūviešu iela</t>
  </si>
  <si>
    <t>Arāju iela</t>
  </si>
  <si>
    <t xml:space="preserve">Atmodas iela </t>
  </si>
  <si>
    <t>Atpūtas iela</t>
  </si>
  <si>
    <t>Augusta Bīlenšteina iela</t>
  </si>
  <si>
    <t>Ausmas iela</t>
  </si>
  <si>
    <t xml:space="preserve">Austrumu iela </t>
  </si>
  <si>
    <t xml:space="preserve">Avotu iela </t>
  </si>
  <si>
    <t>Ābeļu iela</t>
  </si>
  <si>
    <t xml:space="preserve">Ādama iela </t>
  </si>
  <si>
    <t xml:space="preserve">Baznīcas iela </t>
  </si>
  <si>
    <t xml:space="preserve">Bērzes iela </t>
  </si>
  <si>
    <t>Lokveida posms</t>
  </si>
  <si>
    <t xml:space="preserve">Bērzu iela </t>
  </si>
  <si>
    <t xml:space="preserve">Brīvības iela </t>
  </si>
  <si>
    <t xml:space="preserve">Celtnieku iela </t>
  </si>
  <si>
    <t xml:space="preserve">Ceriņu iela </t>
  </si>
  <si>
    <t xml:space="preserve">Dainu iela </t>
  </si>
  <si>
    <t xml:space="preserve">Deglava iela </t>
  </si>
  <si>
    <t xml:space="preserve">Dzelzceļa iela </t>
  </si>
  <si>
    <t xml:space="preserve">Dzirnavu iela </t>
  </si>
  <si>
    <t>Edgara Francmaņa iela</t>
  </si>
  <si>
    <t xml:space="preserve">Egļu iela </t>
  </si>
  <si>
    <t>Elektrības iela</t>
  </si>
  <si>
    <t>Gaismas iela</t>
  </si>
  <si>
    <t xml:space="preserve">Gaurata iela </t>
  </si>
  <si>
    <t>Šķērsbrauktuve 1</t>
  </si>
  <si>
    <t>Šķērsbrauktuve 2</t>
  </si>
  <si>
    <t xml:space="preserve">Graudu iela </t>
  </si>
  <si>
    <t>Hildas Vīkas iela</t>
  </si>
  <si>
    <t xml:space="preserve">Īles iela </t>
  </si>
  <si>
    <t xml:space="preserve">Jaunā iela </t>
  </si>
  <si>
    <t xml:space="preserve">Jāņa iela </t>
  </si>
  <si>
    <t>Jāņa Čakstes iela</t>
  </si>
  <si>
    <t xml:space="preserve">Kalēju iela </t>
  </si>
  <si>
    <t xml:space="preserve">Kalna iela </t>
  </si>
  <si>
    <t>Katoļu iela</t>
  </si>
  <si>
    <t>Kazarmu iela</t>
  </si>
  <si>
    <t>Keramikas iela</t>
  </si>
  <si>
    <t>Kooperācijas iela</t>
  </si>
  <si>
    <t>Krasta iela</t>
  </si>
  <si>
    <t xml:space="preserve">Krišjāņa Barona iela </t>
  </si>
  <si>
    <t>Krišjāņa Valdemāra</t>
  </si>
  <si>
    <t>Lauku iela</t>
  </si>
  <si>
    <t xml:space="preserve">Lāčplēša iela </t>
  </si>
  <si>
    <t>Liepājas šoseja</t>
  </si>
  <si>
    <t>Liepājas šosejas paralēlc.</t>
  </si>
  <si>
    <t>Mazā Meža iela</t>
  </si>
  <si>
    <t>Mazā Priežu iela</t>
  </si>
  <si>
    <t>Meža prospekts</t>
  </si>
  <si>
    <t>Miera iela</t>
  </si>
  <si>
    <t>Muldavas iela</t>
  </si>
  <si>
    <t>Pieslēg. Noliktavas ielai</t>
  </si>
  <si>
    <t>Nākotnes iela</t>
  </si>
  <si>
    <t>Noliktavas iela</t>
  </si>
  <si>
    <t xml:space="preserve">Ošu iela </t>
  </si>
  <si>
    <t>Ozolu iela</t>
  </si>
  <si>
    <t xml:space="preserve">Parka iela </t>
  </si>
  <si>
    <t>Pavasara iela</t>
  </si>
  <si>
    <t>Pārupes iela</t>
  </si>
  <si>
    <t>Pļavas iela</t>
  </si>
  <si>
    <t>Puķu iela</t>
  </si>
  <si>
    <t>Pumpuru iela</t>
  </si>
  <si>
    <t>Robežu iela</t>
  </si>
  <si>
    <t>Rūpniecības iela</t>
  </si>
  <si>
    <t>Sanatorijas iela</t>
  </si>
  <si>
    <t xml:space="preserve">Saules iela </t>
  </si>
  <si>
    <t>Sila iela</t>
  </si>
  <si>
    <t xml:space="preserve">Smilšu iela </t>
  </si>
  <si>
    <t>Spodrības iela</t>
  </si>
  <si>
    <t>Sporta iela</t>
  </si>
  <si>
    <t>Sprīdīša iela</t>
  </si>
  <si>
    <t xml:space="preserve">Stacijas iela </t>
  </si>
  <si>
    <t xml:space="preserve">Strauta iela </t>
  </si>
  <si>
    <t>Strādnieku iela</t>
  </si>
  <si>
    <t>Strēlnieku iela</t>
  </si>
  <si>
    <t xml:space="preserve">Tērvetes iela </t>
  </si>
  <si>
    <t>Tirgus laukums</t>
  </si>
  <si>
    <t>Uzvaras iela</t>
  </si>
  <si>
    <t>Viestura iela</t>
  </si>
  <si>
    <t>Virkus iela</t>
  </si>
  <si>
    <t>Vītolu iela</t>
  </si>
  <si>
    <t>Zaļā iela</t>
  </si>
  <si>
    <t>Zemgales iela</t>
  </si>
  <si>
    <t>Zivju iela</t>
  </si>
  <si>
    <t>Zvaigžņu iela</t>
  </si>
  <si>
    <t>Kopā ielas</t>
  </si>
  <si>
    <t>t.sk. ar citu segumu (cits segums)</t>
  </si>
  <si>
    <t>Dobeles pašvaldības B grupas ceļu saraksts Jaunbērzes pagastā</t>
  </si>
  <si>
    <t>Pikšas - Ērzeļi</t>
  </si>
  <si>
    <t>Pikšas - Čabas</t>
  </si>
  <si>
    <t>Aņģi - Birzītes</t>
  </si>
  <si>
    <t>Vidmas ceļš</t>
  </si>
  <si>
    <t>Pūliņi- Vēsmas</t>
  </si>
  <si>
    <t>Bērzmeži - Zariņi</t>
  </si>
  <si>
    <t>Danckas - Zariņi</t>
  </si>
  <si>
    <t>Buķelis - Ielejas</t>
  </si>
  <si>
    <t>Jūrnieki - Legzdiņas</t>
  </si>
  <si>
    <t xml:space="preserve"> Jukši- Buķelis</t>
  </si>
  <si>
    <t>Pār Pienavu</t>
  </si>
  <si>
    <t>Druvas - Saulstari</t>
  </si>
  <si>
    <t>Graviņas - Sniķeri</t>
  </si>
  <si>
    <t>Sildedži - Vanadziņi</t>
  </si>
  <si>
    <t>Klētnieki- Ķīši</t>
  </si>
  <si>
    <t>Zaļie - Auziņas</t>
  </si>
  <si>
    <t>Apšupji- Katlāpji</t>
  </si>
  <si>
    <t>Dobeles pašvaldības C grupas ceļu saraksts Jaunbērzes pagastā</t>
  </si>
  <si>
    <t>Dreimaņi - Bāliņi</t>
  </si>
  <si>
    <t>Krieviņi - Vairogi</t>
  </si>
  <si>
    <t>Pār kanālu</t>
  </si>
  <si>
    <t>Būdas - Plēsumi</t>
  </si>
  <si>
    <t>Auniņu ceļš</t>
  </si>
  <si>
    <t>Puriņi - Mazdegaiņi</t>
  </si>
  <si>
    <t>Ruciņu ceļš</t>
  </si>
  <si>
    <t>Sauliešu ceļš</t>
  </si>
  <si>
    <t>Buķelis - Āres</t>
  </si>
  <si>
    <t>Branču kapu ceļš</t>
  </si>
  <si>
    <t>Ceriņu iela - Galiņi</t>
  </si>
  <si>
    <t>Vidiņu ceļš</t>
  </si>
  <si>
    <t>Individuālās garažas</t>
  </si>
  <si>
    <t>Burbuļu ceļš</t>
  </si>
  <si>
    <t>Degvielas bāze</t>
  </si>
  <si>
    <t>Mednieku ceļš</t>
  </si>
  <si>
    <t>Straupji - Sudmaļi</t>
  </si>
  <si>
    <t>Ķīšu ceļš</t>
  </si>
  <si>
    <t>Saules ceļš</t>
  </si>
  <si>
    <t>Dobeles novada pašvaldības ielu saraksts Jaunbērzes pagasta Jaunbērzes ciemā</t>
  </si>
  <si>
    <t>Ceriņu iela</t>
  </si>
  <si>
    <t>Draudzības iela</t>
  </si>
  <si>
    <t>Pļavu iela</t>
  </si>
  <si>
    <t>Kopā Jaunbērzes ciema ielas</t>
  </si>
  <si>
    <t>Dobeles novada pašvaldības A grupas ceļu saraksts Krimūnu pagastā</t>
  </si>
  <si>
    <t>Lauciņi - Bebri</t>
  </si>
  <si>
    <t>Skuju ceļš</t>
  </si>
  <si>
    <t>Rūgtiņi - Pokaiņi</t>
  </si>
  <si>
    <t>Lejasbākuļi - Ružas</t>
  </si>
  <si>
    <t>Akācijas - Ilksiņi</t>
  </si>
  <si>
    <t>Dobeles novada pašvaldības B grupas ceļu saraksts Krimūnu pagastā</t>
  </si>
  <si>
    <t>Paegļu ceļš</t>
  </si>
  <si>
    <t>Kadiķu ceļš</t>
  </si>
  <si>
    <t>Vairogi - Parūķa dzirnavas - Saullēkti</t>
  </si>
  <si>
    <t>Fiņķi - Mazšvalkovski</t>
  </si>
  <si>
    <t>Plepīši - Ezernieki</t>
  </si>
  <si>
    <t>Jaunstakles - Klijēni</t>
  </si>
  <si>
    <t>Lāčgalvas - Bištēviņi</t>
  </si>
  <si>
    <t>Skolas iela - Austrumi</t>
  </si>
  <si>
    <t>Lauku iela - Vecgrāveri</t>
  </si>
  <si>
    <t>Asteres - Upmaļi - Rimeikas</t>
  </si>
  <si>
    <t>Akācijas - Vīndedžu kapi</t>
  </si>
  <si>
    <t>Panākumi - Baņi</t>
  </si>
  <si>
    <t>Pār Tērveti</t>
  </si>
  <si>
    <t>Dobeles novada pašvaldības C grupas ceļu saraksts Krimūnu pagastā</t>
  </si>
  <si>
    <t>Vērpji - Vācpēteri</t>
  </si>
  <si>
    <t>Jaunstakles - Avotiņi</t>
  </si>
  <si>
    <t>Ceriņi - Krastiņi</t>
  </si>
  <si>
    <t>Bištēviņi - Krastiņi</t>
  </si>
  <si>
    <t>Meķi - Ikvildas</t>
  </si>
  <si>
    <t>Glūda - Dzelzceļa ēka 61.km</t>
  </si>
  <si>
    <t>Ceļš gar ābeļdārzu</t>
  </si>
  <si>
    <t>Mazveidnieki - Jurīši</t>
  </si>
  <si>
    <t>Tābaru ceļš</t>
  </si>
  <si>
    <t>Īkšķīši - Mālzemnieki</t>
  </si>
  <si>
    <t>Baņi - Ķērkšļi</t>
  </si>
  <si>
    <t>Dobeles novada pašvaldības ielu saraksts Krimūnu pagasta Krimūnu ciemā</t>
  </si>
  <si>
    <t>Laternu iela</t>
  </si>
  <si>
    <t xml:space="preserve">Lauku  iela </t>
  </si>
  <si>
    <t>Ziedu iela</t>
  </si>
  <si>
    <t>Kopā Krimūnu ielas</t>
  </si>
  <si>
    <t>Dobeles novada pašvaldības ielu saraksts Krimūnu pagasta Ceriņu ciemā</t>
  </si>
  <si>
    <t>Stirnu iela</t>
  </si>
  <si>
    <t>Arhitektu iela</t>
  </si>
  <si>
    <t>Pētera Upīša iela</t>
  </si>
  <si>
    <t>Graudu iela</t>
  </si>
  <si>
    <t>Kopā Ceriņu ielas</t>
  </si>
  <si>
    <t>Dobeles novada pašvaldības ielu saraksts Krimūnu pagasta Akāciju ciemā</t>
  </si>
  <si>
    <t>Kopā Akāciju ielas</t>
  </si>
  <si>
    <t>Jaunsesava - Dēliņi - Naudīte</t>
  </si>
  <si>
    <t>Apgulde - Kliģi</t>
  </si>
  <si>
    <t>Brieži - Apgulde</t>
  </si>
  <si>
    <t>Garāžas - Ragaiņi</t>
  </si>
  <si>
    <t>Naudīte - Brākšķi</t>
  </si>
  <si>
    <t>Ceriņi - Annenieku pagrieziens</t>
  </si>
  <si>
    <t>Dobeles novada pašvaldības A grupas ceļu saraksts Naudītes pagastā</t>
  </si>
  <si>
    <t>Kursīšu kapi - Bēnes pagasta robeža</t>
  </si>
  <si>
    <t>Krūmkalni - Birznieki</t>
  </si>
  <si>
    <t>Sprīdīšu ceļš</t>
  </si>
  <si>
    <t>Slīpi - Lapsiņas</t>
  </si>
  <si>
    <t>Apguldes skola - Mazvildavas</t>
  </si>
  <si>
    <t>Smilgas - Selgas - Apguldes dzirnavas</t>
  </si>
  <si>
    <t>Zirņi - Līdumi</t>
  </si>
  <si>
    <t>Mūrnieki - Ķuburas</t>
  </si>
  <si>
    <t>Ziedugravas- Ūdenskrātuve- Mačmūrnieki</t>
  </si>
  <si>
    <t>Krūmiņi - Lejaslīplanti</t>
  </si>
  <si>
    <t>Dobeles novada pašvaldības B grupas ceļu saraksts Naudītes pagastā</t>
  </si>
  <si>
    <t>Aurīši - Rambas</t>
  </si>
  <si>
    <t>Medņi - Dambīši</t>
  </si>
  <si>
    <t>Apguldes skola - Slīpi</t>
  </si>
  <si>
    <t>Lielie zirņi - Meža kapi</t>
  </si>
  <si>
    <t>8007_1</t>
  </si>
  <si>
    <t>Āķi - Mazjoži - Zelmeņi</t>
  </si>
  <si>
    <t>Dobeles novada pašvaldības C grupas ceļu saraksts Naudītes pagastā</t>
  </si>
  <si>
    <t>Kopā Naudītes ielas</t>
  </si>
  <si>
    <t xml:space="preserve">Ziedugravu iela </t>
  </si>
  <si>
    <t>Saules iela</t>
  </si>
  <si>
    <t>Dobeles novada pašvaldības ielu saraksts Naudītes pagasta Naudītes ciemā</t>
  </si>
  <si>
    <t>Kopā Apguldes ielas</t>
  </si>
  <si>
    <t>Pils iela</t>
  </si>
  <si>
    <t>Dobeles novada pašvaldības ielu saraksts Naudītes pagasta Apguldes ciemā</t>
  </si>
  <si>
    <t>Dobeles novada pašvaldības A grupas ceļu saraksts Penkules pagastā</t>
  </si>
  <si>
    <t>Ābeles - Rožlejas</t>
  </si>
  <si>
    <t>Šoseja - Sēju kalte</t>
  </si>
  <si>
    <t xml:space="preserve">Ceroņi - Magones </t>
  </si>
  <si>
    <t>Aizupji - Liekniņi - Augstkalne</t>
  </si>
  <si>
    <t>Šoseja - Noras</t>
  </si>
  <si>
    <t>Noras - Rūķīši</t>
  </si>
  <si>
    <t>Rīti - Cīrulīši</t>
  </si>
  <si>
    <t>Dobeles novada pašvaldības B grupas ceļu saraksts Penkules pagastā</t>
  </si>
  <si>
    <t>Brīviņi - Kalnapočas</t>
  </si>
  <si>
    <t>Pār Auci</t>
  </si>
  <si>
    <t>Tērauda sijas</t>
  </si>
  <si>
    <t>Kalna Počas - Dubļi</t>
  </si>
  <si>
    <t>Ķeturi - Stūrīši</t>
  </si>
  <si>
    <t>Zemgaļi - Māliņi</t>
  </si>
  <si>
    <t>Liepzari - Saulstari</t>
  </si>
  <si>
    <t>Saulgrieži - Ābeļu iela</t>
  </si>
  <si>
    <t>Šķutes - Avoti</t>
  </si>
  <si>
    <t>Ceļmalas - Bituļi</t>
  </si>
  <si>
    <t>Augstkalne - Vārpas</t>
  </si>
  <si>
    <t>Sējas  - Magones</t>
  </si>
  <si>
    <t>Laģi - Sietiņi</t>
  </si>
  <si>
    <t>Ziediņi - Liepkalni</t>
  </si>
  <si>
    <t>Aizupji - Vārpas</t>
  </si>
  <si>
    <t>Pumpuri - Augstkalne</t>
  </si>
  <si>
    <t>Liepkalni - Aizupji</t>
  </si>
  <si>
    <t>Dobeles novada pašvaldības C grupas ceļu saraksts Penkules pagastā</t>
  </si>
  <si>
    <t>Kalna Počas - Čaibļi</t>
  </si>
  <si>
    <t>Supas - Naudīte</t>
  </si>
  <si>
    <t>Ālave - Eglienas</t>
  </si>
  <si>
    <t>Lielbaldonas - Sunīši</t>
  </si>
  <si>
    <t>Ābeles - Purvaklauciņi</t>
  </si>
  <si>
    <t>Purva Klauciņi - Mazjaunzemji</t>
  </si>
  <si>
    <t>Vīksnes - Klauciņas</t>
  </si>
  <si>
    <t>Silmaļi - Dīķīši</t>
  </si>
  <si>
    <t>Strautiņi - Rozītes</t>
  </si>
  <si>
    <t>Smukas - Veismaņi</t>
  </si>
  <si>
    <t>Drēģeļi - Krogzemji</t>
  </si>
  <si>
    <t>Sēju kalte - Sēju kapi</t>
  </si>
  <si>
    <t>Dobeles novada pašvaldības A grupas ceļu saraksts Zebrenes pagastā</t>
  </si>
  <si>
    <t>Muku ceļš</t>
  </si>
  <si>
    <t>Berku ceļš</t>
  </si>
  <si>
    <t>Bērze</t>
  </si>
  <si>
    <t>Modri - Stūraiši</t>
  </si>
  <si>
    <t>Dobeles novada pašvaldības B grupas ceļu saraksts Zebrenes pagastā</t>
  </si>
  <si>
    <t>Papardes ceļš</t>
  </si>
  <si>
    <t>Mālkalnu ceļš</t>
  </si>
  <si>
    <t>Grenču ceļš</t>
  </si>
  <si>
    <t>Dainu ceļš</t>
  </si>
  <si>
    <t xml:space="preserve">Centra ceļš </t>
  </si>
  <si>
    <t>Upes ielas ceļš</t>
  </si>
  <si>
    <t>Dobeles novada pašvaldības C grupas ceļu saraksts Zebrenes pagastā</t>
  </si>
  <si>
    <t>Peļu ceļš</t>
  </si>
  <si>
    <t>Skujiņu ceļš</t>
  </si>
  <si>
    <t>Meždambju ceļš</t>
  </si>
  <si>
    <t>Ceļš uz atkritumu poligonu</t>
  </si>
  <si>
    <t>Dobeles novada domes priekšsēdētājs Ivars Gorskis</t>
  </si>
  <si>
    <t>DOKUMENTS IR ELEKTRONISKI PARAKSTĪTS AR DROŠU ELEKTRONISKO PARAKSTU UN  SATUR LAIKA ZĪMOGU</t>
  </si>
  <si>
    <t>Kopā Kaķenieku ciema ielas</t>
  </si>
  <si>
    <t>DOBELES pilsēta</t>
  </si>
  <si>
    <t>Annenieku pagasts</t>
  </si>
  <si>
    <t>Auru pagasts</t>
  </si>
  <si>
    <t>Bērzes pagasts</t>
  </si>
  <si>
    <t>Bikstu pagasts</t>
  </si>
  <si>
    <t>Dobeles pagasts</t>
  </si>
  <si>
    <t>Jaunbērzes pagasts</t>
  </si>
  <si>
    <t>Krimūnu pagasts</t>
  </si>
  <si>
    <t>Naudītes pagasts</t>
  </si>
  <si>
    <t>Penkules pagasts</t>
  </si>
  <si>
    <t>Zebrenes pagasts</t>
  </si>
  <si>
    <t>Augstkalnes pagasts</t>
  </si>
  <si>
    <t>Bukaišu pagasts</t>
  </si>
  <si>
    <t>Tērvetes pagasts</t>
  </si>
  <si>
    <t>AUCES pilsēta</t>
  </si>
  <si>
    <t>Bēnes pagasts</t>
  </si>
  <si>
    <t>Īles pagasts</t>
  </si>
  <si>
    <t>Lielauces pagasts</t>
  </si>
  <si>
    <t>Ukru pagasts</t>
  </si>
  <si>
    <t>Vecauces pagasts</t>
  </si>
  <si>
    <t>Vītiņu pagasts</t>
  </si>
  <si>
    <t>Sagatavoja: SIA "Ceļu inženieri" ceļu būvtehniķis Uldis Bite</t>
  </si>
  <si>
    <t>kopā</t>
  </si>
  <si>
    <t>Alkšņu iela</t>
  </si>
  <si>
    <t>Amatnieku iela</t>
  </si>
  <si>
    <t xml:space="preserve">Annas Brigaderes iela  </t>
  </si>
  <si>
    <t>vienvirz.braukt.</t>
  </si>
  <si>
    <t>Baznīcas iela</t>
  </si>
  <si>
    <t>Bēnes iela</t>
  </si>
  <si>
    <t>Bēnes paralēlbraukt.</t>
  </si>
  <si>
    <t xml:space="preserve">Bērzu iela       </t>
  </si>
  <si>
    <t xml:space="preserve">Brīvības iela       </t>
  </si>
  <si>
    <t>Brkt. uz Jelgavas ielu</t>
  </si>
  <si>
    <t>Dzirnavu iela</t>
  </si>
  <si>
    <t xml:space="preserve">Ernesta Dinsberga iela  </t>
  </si>
  <si>
    <t>Ganību iela</t>
  </si>
  <si>
    <t>Jāņa Zālīša iela</t>
  </si>
  <si>
    <t xml:space="preserve">Jelgavas iela    </t>
  </si>
  <si>
    <t xml:space="preserve">Jura Mātera iela      </t>
  </si>
  <si>
    <t xml:space="preserve">Kalna iela             </t>
  </si>
  <si>
    <t>Kaļķu iela</t>
  </si>
  <si>
    <t xml:space="preserve">Kapsētas iela   </t>
  </si>
  <si>
    <t>Brauktuve uz kapsētu</t>
  </si>
  <si>
    <t xml:space="preserve">Lejas iela           </t>
  </si>
  <si>
    <t>Piebr.c. uz Bēnes ielu</t>
  </si>
  <si>
    <t>Liekņu iela</t>
  </si>
  <si>
    <t xml:space="preserve">Miera iela              </t>
  </si>
  <si>
    <t>Oskara Kalpaka iela</t>
  </si>
  <si>
    <t xml:space="preserve">Pils iela             </t>
  </si>
  <si>
    <t xml:space="preserve">Pļavas iela         </t>
  </si>
  <si>
    <t xml:space="preserve">Puškina iela       </t>
  </si>
  <si>
    <t xml:space="preserve">Raiņa iela      </t>
  </si>
  <si>
    <t xml:space="preserve">Rūpniecības iela </t>
  </si>
  <si>
    <t xml:space="preserve">Skolas iela       </t>
  </si>
  <si>
    <t xml:space="preserve">Sporta iela        </t>
  </si>
  <si>
    <t>Stacijas iela</t>
  </si>
  <si>
    <t xml:space="preserve">Tehnikas iela   </t>
  </si>
  <si>
    <t>Tilta iela</t>
  </si>
  <si>
    <t>Varoņu iela</t>
  </si>
  <si>
    <t xml:space="preserve">Vītiņu iela          </t>
  </si>
  <si>
    <t>Kopā Auces pilsētas ielas</t>
  </si>
  <si>
    <r>
      <t>Aspazijas laukums</t>
    </r>
    <r>
      <rPr>
        <sz val="8"/>
        <color indexed="30"/>
        <rFont val="Calibri"/>
        <family val="2"/>
        <charset val="186"/>
        <scheme val="minor"/>
      </rPr>
      <t xml:space="preserve"> </t>
    </r>
  </si>
  <si>
    <t>garums (km)</t>
  </si>
  <si>
    <t>Naudītes ceļš</t>
  </si>
  <si>
    <t>Rožmuižas ceļš</t>
  </si>
  <si>
    <t>Iršu ceļš</t>
  </si>
  <si>
    <t>46500010286002</t>
  </si>
  <si>
    <t>Garākalna ceļš</t>
  </si>
  <si>
    <t>Šalkas - Jaunā māja 1</t>
  </si>
  <si>
    <t>Ceļš uz estrādi</t>
  </si>
  <si>
    <t>Tilts uz estrādi</t>
  </si>
  <si>
    <t>Centrs - Ružu ezers</t>
  </si>
  <si>
    <t>Krievkalnu ceļš</t>
  </si>
  <si>
    <t>Kāļi - Pēšas</t>
  </si>
  <si>
    <t>V1128 - (Centrs-Ružu ezers)</t>
  </si>
  <si>
    <t>Gundegas - Zemzari</t>
  </si>
  <si>
    <t>46640020060004</t>
  </si>
  <si>
    <t>46640020110004</t>
  </si>
  <si>
    <t>Spārņu ceļš</t>
  </si>
  <si>
    <t>Lejnieku ceļš</t>
  </si>
  <si>
    <t>Guntiņas - Vētras</t>
  </si>
  <si>
    <t>Tautiņu ceļš</t>
  </si>
  <si>
    <t>Vālodžu ceļš</t>
  </si>
  <si>
    <t>Pagasta ceļš gar Kalniņu Putniņiem</t>
  </si>
  <si>
    <t>Ķirsīšu ceļš</t>
  </si>
  <si>
    <t>Lībiešu ceļš</t>
  </si>
  <si>
    <t>Uz Pokaiņiem</t>
  </si>
  <si>
    <t>Mūrīšu ceļš</t>
  </si>
  <si>
    <t>Mīnes ceļš</t>
  </si>
  <si>
    <t xml:space="preserve">Ļūlēnu ceļš       </t>
  </si>
  <si>
    <t xml:space="preserve">Lauvu ceļš     </t>
  </si>
  <si>
    <t>Puiju ceļš</t>
  </si>
  <si>
    <t>Cepļa ceļš</t>
  </si>
  <si>
    <t>Aleju ceļš</t>
  </si>
  <si>
    <t>Dārzniecības ceļš</t>
  </si>
  <si>
    <t>Puškina prospekts</t>
  </si>
  <si>
    <t>Zemgaļu ceļš</t>
  </si>
  <si>
    <t>Pīļu iela</t>
  </si>
  <si>
    <t>Pēterkalna ceļš</t>
  </si>
  <si>
    <t>Galauces ceļš</t>
  </si>
  <si>
    <t>Strazdiņu ceļš</t>
  </si>
  <si>
    <t>Ceļš pie Dumbrājiem</t>
  </si>
  <si>
    <t>Mešķi - Pļaviņas</t>
  </si>
  <si>
    <t>Vīksnas - Lūlaiši</t>
  </si>
  <si>
    <t>Putras - Strāči</t>
  </si>
  <si>
    <t>Pievadceļš uz Cīrulīšiem</t>
  </si>
  <si>
    <t>Ceļš uz Kļavām</t>
  </si>
  <si>
    <t>Nr.1</t>
  </si>
  <si>
    <t>Dzelzsbet.</t>
  </si>
  <si>
    <t>46940060074002</t>
  </si>
  <si>
    <t>Nr.3</t>
  </si>
  <si>
    <t>Mūris</t>
  </si>
  <si>
    <t>Pagasta ceļš starp Liepu un Ceriņu ielu</t>
  </si>
  <si>
    <t>Uz Dukātiem</t>
  </si>
  <si>
    <t>Uz Pūpoliem</t>
  </si>
  <si>
    <t>Muižarāju ceļš</t>
  </si>
  <si>
    <t>Auces iela</t>
  </si>
  <si>
    <t>Dzelzceļa iela</t>
  </si>
  <si>
    <t>Ezera iela</t>
  </si>
  <si>
    <t>Līduma iela</t>
  </si>
  <si>
    <t>Meža iela</t>
  </si>
  <si>
    <t>Pakalna iela</t>
  </si>
  <si>
    <t>Pasta iela</t>
  </si>
  <si>
    <t>Pionieru iela</t>
  </si>
  <si>
    <t>Smilšu iela</t>
  </si>
  <si>
    <t>Teodora Celma iela</t>
  </si>
  <si>
    <t>Tirgus iela</t>
  </si>
  <si>
    <t>Ceļš uz Centrālo laukumu</t>
  </si>
  <si>
    <t>Kopā Bēnes ciema ielas</t>
  </si>
  <si>
    <t xml:space="preserve">Druvas iela </t>
  </si>
  <si>
    <t xml:space="preserve">Ezera iela </t>
  </si>
  <si>
    <t>Kopā Ukru ciema ielas</t>
  </si>
  <si>
    <t>Akadēmijas iela</t>
  </si>
  <si>
    <t>Buļļu iela</t>
  </si>
  <si>
    <t>Kopā Vecauces ciema ielas</t>
  </si>
  <si>
    <t xml:space="preserve">Pavasara iela </t>
  </si>
  <si>
    <t>Kopā Vītiņu ciema ielas</t>
  </si>
  <si>
    <t>Lejas iela</t>
  </si>
  <si>
    <t xml:space="preserve">Liepu iela </t>
  </si>
  <si>
    <t>Kopā Ķeveles ciema ielas</t>
  </si>
  <si>
    <t>Dobeles novada pašvaldības C grupas ceļu saraksts Īles pagastā</t>
  </si>
  <si>
    <t>Dobeles novada pašvaldības B grupas ceļu saraksts Īles pagastā</t>
  </si>
  <si>
    <t>Dobeles novada pašvaldības B grupas ceļu saraksts Bēnes pagastā</t>
  </si>
  <si>
    <t>Dobeles novada pašvaldības C grupas ceļu saraksts Bēnes pagastā</t>
  </si>
  <si>
    <t>Dobeles novada pašvaldības A grupas ceļu saraksts Lielauces pagastā</t>
  </si>
  <si>
    <t>Dobeles novada pašvaldības B grupas ceļu saraksts Lielauces pagastā</t>
  </si>
  <si>
    <t>Dobeles novada pašvaldības C grupas ceļu saraksts Lielauces pagastā</t>
  </si>
  <si>
    <t>Dobeles novada pašvaldības C grupas ceļu saraksts Ukru pagastā</t>
  </si>
  <si>
    <t>Dobeles novada pašvaldības B grupas ceļu saraksts Ukru pagastā</t>
  </si>
  <si>
    <t>Dobeles novada pašvaldības A grupas ceļu saraksts Ukru pagastā</t>
  </si>
  <si>
    <t>Dobeles novada pašvaldības C grupas ceļu saraksts Vītiņu pagastā</t>
  </si>
  <si>
    <t>Dobeles novada pašvaldības B grupas ceļu saraksts Vītiņu pagastā</t>
  </si>
  <si>
    <t>Dobeles novada pašvaldības A grupas ceļu saraksts Vītiņu pagastā</t>
  </si>
  <si>
    <t>Dobeles novada pašvaldības C grupas ceļu saraksts Vecauces pagastā</t>
  </si>
  <si>
    <t>Dobeles novada pašvaldības B grupas ceļu saraksts Vecauces pagastā</t>
  </si>
  <si>
    <t>Dobeles novada pašvaldības A grupas ceļu saraksts Vecauces pagastā</t>
  </si>
  <si>
    <t>Dobeles novada pašvaldības ielu saraksts Bēnes pagasta Bēnes ciemā</t>
  </si>
  <si>
    <t>Dobeles novada pašvaldības ielu saraksts Ukru pagasta Ukru ciemā</t>
  </si>
  <si>
    <t>Dobeles novada pašvaldības ielu saraksts Vecauces pagastā</t>
  </si>
  <si>
    <t>Dobeles novada pašvaldības ielu saraksts Vītiņu pagasta Vītiņu ciemā</t>
  </si>
  <si>
    <t>Dobeles novada pašvaldības ielu saraksts Vītiņu pagasta Ķeveles ciemā</t>
  </si>
  <si>
    <t>Dobeles novada pašvaldības A grupas ceļu saraksts Augstkalnes pagastā</t>
  </si>
  <si>
    <t>posma</t>
  </si>
  <si>
    <t>Au01</t>
  </si>
  <si>
    <t xml:space="preserve">Šalkas - Lapsas - Klinti - Stūri </t>
  </si>
  <si>
    <t>Au14</t>
  </si>
  <si>
    <t>Dobeles šoseja - Dauzas - Dzeguzēni</t>
  </si>
  <si>
    <t>Dobeles novada pašvaldības B grupas ceļu saraksts Augstkalnes pagastā</t>
  </si>
  <si>
    <t>Au02</t>
  </si>
  <si>
    <t xml:space="preserve">Līvānu iela </t>
  </si>
  <si>
    <t>Au06</t>
  </si>
  <si>
    <t xml:space="preserve">Puriņi - Pagasta padome </t>
  </si>
  <si>
    <t>Au07</t>
  </si>
  <si>
    <t>Lakstīgalas - Rauši</t>
  </si>
  <si>
    <t>Au08</t>
  </si>
  <si>
    <t>Smilgas - Puķulejas</t>
  </si>
  <si>
    <t>Au09</t>
  </si>
  <si>
    <t>Svētes ceļš - Cielaviņas</t>
  </si>
  <si>
    <t>Au10</t>
  </si>
  <si>
    <t>Au11</t>
  </si>
  <si>
    <t>Baloži - Bērziņi - Zvaigznes - Svētes šoseja</t>
  </si>
  <si>
    <t>Au12</t>
  </si>
  <si>
    <t>Svētes ceļš - Mazspiņņi - Jaunzemji - Tīsiņi</t>
  </si>
  <si>
    <t>Au19</t>
  </si>
  <si>
    <t>Klāvi - Kaijēni - Sinepes - Svētes šoseja</t>
  </si>
  <si>
    <t>Au20</t>
  </si>
  <si>
    <t>Dzeguzēni - Ķirši - Kaijēni</t>
  </si>
  <si>
    <t>Au21</t>
  </si>
  <si>
    <t>Augstkalne - Ķepenes - Klāvi - Vilces pagasts</t>
  </si>
  <si>
    <t>Ainavu tilts</t>
  </si>
  <si>
    <t>Metāls, koks</t>
  </si>
  <si>
    <t>Au26</t>
  </si>
  <si>
    <t>Svētes ceļš - Piduļi</t>
  </si>
  <si>
    <t>Kauliņu tilts</t>
  </si>
  <si>
    <t>Au28</t>
  </si>
  <si>
    <t>Svētes ceļš - Rubenīšu ferma</t>
  </si>
  <si>
    <t>Ceriņu tilts</t>
  </si>
  <si>
    <t>Au29</t>
  </si>
  <si>
    <t xml:space="preserve">Stūri - Internāts - A/S „Arta-F” </t>
  </si>
  <si>
    <t>Au30</t>
  </si>
  <si>
    <t>Ceriņu tilts - Rubeņi - Kukaiņi</t>
  </si>
  <si>
    <t>Au38</t>
  </si>
  <si>
    <t>Jelgavas šoseja - Cepļi - Pluģi</t>
  </si>
  <si>
    <t>Dobeles novada pašvaldības C grupas ceļu saraksts Augstkalnes pagastā</t>
  </si>
  <si>
    <t>Au03</t>
  </si>
  <si>
    <t xml:space="preserve">Jelgavas šoseja - Klinti </t>
  </si>
  <si>
    <t>Au04</t>
  </si>
  <si>
    <t xml:space="preserve">Jelgavas šoseja - Anseļi </t>
  </si>
  <si>
    <t>Au13</t>
  </si>
  <si>
    <t>Mazspiņņi - Lielspiņņi</t>
  </si>
  <si>
    <t>Au15</t>
  </si>
  <si>
    <t>Bauskas šoseja - Likteņi - Zaļenieku pagasts</t>
  </si>
  <si>
    <t>Au16</t>
  </si>
  <si>
    <t>Dauzas - Grunduļi</t>
  </si>
  <si>
    <t>Au17</t>
  </si>
  <si>
    <t>Svētes ceļš- Mazberķene</t>
  </si>
  <si>
    <t>Au18</t>
  </si>
  <si>
    <t>Svētes ceļš - Putni</t>
  </si>
  <si>
    <t>Au22</t>
  </si>
  <si>
    <t>Suteņu ceļš</t>
  </si>
  <si>
    <t>Au23</t>
  </si>
  <si>
    <t>Lielmaikaišu ceļš</t>
  </si>
  <si>
    <t>Au24</t>
  </si>
  <si>
    <t>Ķepenes - Višķi - Graši</t>
  </si>
  <si>
    <t>Au25</t>
  </si>
  <si>
    <t>Lielmaikaiši - Ausekļi</t>
  </si>
  <si>
    <t>Au27</t>
  </si>
  <si>
    <t xml:space="preserve">Ainavas - Liepas </t>
  </si>
  <si>
    <t>Au31</t>
  </si>
  <si>
    <t>Svētes ceļš - Jelgavas šoseja</t>
  </si>
  <si>
    <t>Au32</t>
  </si>
  <si>
    <t>Jelgavas šoseja - Ziedoņi</t>
  </si>
  <si>
    <t>Au33</t>
  </si>
  <si>
    <t xml:space="preserve">Lidlauks - Ķimikāliju noliktava </t>
  </si>
  <si>
    <t>Au34</t>
  </si>
  <si>
    <t>Jelgavas šoseja - kalte - Cīruļi</t>
  </si>
  <si>
    <t>Au35</t>
  </si>
  <si>
    <t xml:space="preserve">Bēnes ceļš - Zilgmes - Jelgavas šoseja </t>
  </si>
  <si>
    <t>Au36</t>
  </si>
  <si>
    <t xml:space="preserve">Nameji - Mediņi </t>
  </si>
  <si>
    <t>Au37</t>
  </si>
  <si>
    <t>Bēnes ceļš - Gaiļu kapi</t>
  </si>
  <si>
    <t>Au39</t>
  </si>
  <si>
    <t>Jelgavas šoseja - Miglēni - Ratiņi</t>
  </si>
  <si>
    <t>Au40</t>
  </si>
  <si>
    <t>Jelgavas šoseja - Priedulāji - lopu kapsēta</t>
  </si>
  <si>
    <t>Au41</t>
  </si>
  <si>
    <t>Bukaišu ceļš - Meženieki - Kalniņi</t>
  </si>
  <si>
    <t>Dobeles novada pašvaldības A grupas ceļu saraksts Bukaišu pagastā</t>
  </si>
  <si>
    <t>Bu09</t>
  </si>
  <si>
    <t>Bukaiši - Griezes - Ērgļi</t>
  </si>
  <si>
    <t>Dobeles novada pašvaldības B grupas ceļu saraksts Bukaišu pagastā</t>
  </si>
  <si>
    <t>Bu01</t>
  </si>
  <si>
    <t>Stūrīši - Mednieki</t>
  </si>
  <si>
    <t>Šarlotes tilts</t>
  </si>
  <si>
    <t>Bu02</t>
  </si>
  <si>
    <t>Gundegas - Medne</t>
  </si>
  <si>
    <t>Bu06</t>
  </si>
  <si>
    <t>Bukaišu parks - Mednieki</t>
  </si>
  <si>
    <t>Bu07</t>
  </si>
  <si>
    <t xml:space="preserve">Zaļumi - Ruči </t>
  </si>
  <si>
    <t>Bu08</t>
  </si>
  <si>
    <t>Griezes - Jaunannaiši</t>
  </si>
  <si>
    <t>Bu12</t>
  </si>
  <si>
    <t xml:space="preserve">Aizpuri - Tētītes </t>
  </si>
  <si>
    <t>Bu14</t>
  </si>
  <si>
    <t xml:space="preserve">Vaivariņi - Šalkas </t>
  </si>
  <si>
    <t>Bu15</t>
  </si>
  <si>
    <t>Lapiņas - Paegļi</t>
  </si>
  <si>
    <t>Bu16</t>
  </si>
  <si>
    <t xml:space="preserve">Taigas - Rozītes </t>
  </si>
  <si>
    <t>Bu18</t>
  </si>
  <si>
    <t xml:space="preserve">Pasts - Ezeriņi </t>
  </si>
  <si>
    <t>Bu22</t>
  </si>
  <si>
    <t xml:space="preserve">Zirņi - Smiļģi </t>
  </si>
  <si>
    <t>Bu25</t>
  </si>
  <si>
    <t xml:space="preserve">Grāveri - Mežaiņi </t>
  </si>
  <si>
    <t>Dobeles novada pašvaldības C grupas ceļu saraksts Bukaišu pagastā</t>
  </si>
  <si>
    <t>Bu03</t>
  </si>
  <si>
    <t>Rociņas - Bebri</t>
  </si>
  <si>
    <t>Bu04</t>
  </si>
  <si>
    <t xml:space="preserve">Sniķeres ceļš - Mazbērtulaiši </t>
  </si>
  <si>
    <t>Bu05</t>
  </si>
  <si>
    <t xml:space="preserve">Sniķeres ceļš - Kvietes </t>
  </si>
  <si>
    <t>Bu10</t>
  </si>
  <si>
    <t xml:space="preserve">Griezes - Trušu kapi </t>
  </si>
  <si>
    <t>Bu11</t>
  </si>
  <si>
    <t xml:space="preserve">Apguldes ceļš - Priežu kapi </t>
  </si>
  <si>
    <t>Bu13</t>
  </si>
  <si>
    <t>Bēnes ceļš - Attīrīš. iekārtas</t>
  </si>
  <si>
    <t>Bu17</t>
  </si>
  <si>
    <t xml:space="preserve">Āres - Stari </t>
  </si>
  <si>
    <t>Bu19</t>
  </si>
  <si>
    <t xml:space="preserve">Stallēni - ūdenstornis </t>
  </si>
  <si>
    <t>Bu20</t>
  </si>
  <si>
    <t xml:space="preserve">Rijas - Mirdzas </t>
  </si>
  <si>
    <t>Bu21</t>
  </si>
  <si>
    <t>Ogaiņi - Lazdas - Čakstes</t>
  </si>
  <si>
    <t>Bu23</t>
  </si>
  <si>
    <t xml:space="preserve">Ukru ceļš - Druķi </t>
  </si>
  <si>
    <t>Bu24</t>
  </si>
  <si>
    <t xml:space="preserve">Ukru ceļš - Ataugas </t>
  </si>
  <si>
    <t>Dobeles novada pašvaldības A grupas ceļu saraksts Tērvetes pagastā</t>
  </si>
  <si>
    <t>Te01</t>
  </si>
  <si>
    <t>Līdumi - Pasts</t>
  </si>
  <si>
    <t>Te05</t>
  </si>
  <si>
    <t xml:space="preserve">Kroņauce - Ružas </t>
  </si>
  <si>
    <t>Kaiju (Ružu) tilts</t>
  </si>
  <si>
    <t>Te15</t>
  </si>
  <si>
    <t>Vecās darbnīcas - Kliņgeru krustojums</t>
  </si>
  <si>
    <t>Te16</t>
  </si>
  <si>
    <t xml:space="preserve">Lāmiņas - Lieljūgaiņi </t>
  </si>
  <si>
    <t>Te21</t>
  </si>
  <si>
    <t>Kliņģeru krustojums - Penkules ceļš</t>
  </si>
  <si>
    <t>Te24</t>
  </si>
  <si>
    <t>Dobeles šoseja - Liesmiņas - Jelgavas šoseja</t>
  </si>
  <si>
    <t>Dobeles novada pašvaldības B grupas ceļu saraksts Tērvetes pagastā</t>
  </si>
  <si>
    <t>Te02</t>
  </si>
  <si>
    <t>Šalkas - Jauntišas</t>
  </si>
  <si>
    <t>Te03</t>
  </si>
  <si>
    <t>Žiguļi - Skabarži</t>
  </si>
  <si>
    <t>Te06</t>
  </si>
  <si>
    <t>Jaunās darbnīcas - Auces šoseja</t>
  </si>
  <si>
    <t>Briežu tilts</t>
  </si>
  <si>
    <t>Te10</t>
  </si>
  <si>
    <t xml:space="preserve">Anšķini - Mālzemnieki </t>
  </si>
  <si>
    <t>Skujaines tilts</t>
  </si>
  <si>
    <t>Te14</t>
  </si>
  <si>
    <t xml:space="preserve">Auces šoseja - Annenieki </t>
  </si>
  <si>
    <t>Te22</t>
  </si>
  <si>
    <t>Jelgavas šoseja - Tērvetes ūdens krātuve</t>
  </si>
  <si>
    <t>Te25</t>
  </si>
  <si>
    <t>Sanatoriju ceļš</t>
  </si>
  <si>
    <t>Te26</t>
  </si>
  <si>
    <t>Runči - Klētnieki - Ilgvari</t>
  </si>
  <si>
    <t>Te27</t>
  </si>
  <si>
    <t>Labrenču ceļš</t>
  </si>
  <si>
    <t>Te28</t>
  </si>
  <si>
    <t>Penkules ceļš - Tērvetes skola</t>
  </si>
  <si>
    <t>Te29</t>
  </si>
  <si>
    <t>Krastiņi - Dumpji - Upītes</t>
  </si>
  <si>
    <t>Te30</t>
  </si>
  <si>
    <t>Klajlauki - Čakši</t>
  </si>
  <si>
    <t>Te31</t>
  </si>
  <si>
    <t>Gravenieki - Pīlādži - Jelgavas šoseja</t>
  </si>
  <si>
    <t>Dāmnieku tilts</t>
  </si>
  <si>
    <t>Te34</t>
  </si>
  <si>
    <t>Zelmeņi - Krūklēni</t>
  </si>
  <si>
    <t>Te35</t>
  </si>
  <si>
    <t>Jelgavas šoseja - Avotiņi</t>
  </si>
  <si>
    <t>Te36</t>
  </si>
  <si>
    <t>Jelgavas šoseja - Atvari</t>
  </si>
  <si>
    <t>Te37</t>
  </si>
  <si>
    <t>Jelgavas šoseja - Vīksnas</t>
  </si>
  <si>
    <t>Te39</t>
  </si>
  <si>
    <t xml:space="preserve">Apguldes ceļš - Gundegas </t>
  </si>
  <si>
    <t>Te40</t>
  </si>
  <si>
    <t>Rūķi - Galabētas - Sniķeres ceļš</t>
  </si>
  <si>
    <t>Te41</t>
  </si>
  <si>
    <t>Penkules ceļš - Strautnieki - Rūķi</t>
  </si>
  <si>
    <t>Te43</t>
  </si>
  <si>
    <t>Apguldes ceļš - Mazdēles - Krievaiņi</t>
  </si>
  <si>
    <t>Te44</t>
  </si>
  <si>
    <t>Klūnu darbnīcas - Attīrīšanas iekārtas</t>
  </si>
  <si>
    <t>Te45</t>
  </si>
  <si>
    <t>Lakstīgalas - Gaismas - Dūņu Triņi</t>
  </si>
  <si>
    <t>Dobeles novada pašvaldības C grupas ceļu saraksts Tērvetes pagastā</t>
  </si>
  <si>
    <t>Te04</t>
  </si>
  <si>
    <t xml:space="preserve">Aldari - Attīrīšanas ietaises </t>
  </si>
  <si>
    <t>Te07</t>
  </si>
  <si>
    <t xml:space="preserve">Dambīši - Kaijas </t>
  </si>
  <si>
    <t>Te08</t>
  </si>
  <si>
    <t>Zīles - Meirēni - Bušas</t>
  </si>
  <si>
    <t>Te09</t>
  </si>
  <si>
    <t xml:space="preserve">Īkšķīši - Mālzemnieki </t>
  </si>
  <si>
    <t>Te11</t>
  </si>
  <si>
    <t xml:space="preserve">Jaunās darbnīcas - Mazšķindeļi </t>
  </si>
  <si>
    <t>Te12</t>
  </si>
  <si>
    <t>Tišas - Tišu fermas</t>
  </si>
  <si>
    <t>Te13</t>
  </si>
  <si>
    <t>Dobeles šoseja - bērnudārzs</t>
  </si>
  <si>
    <t>Te17</t>
  </si>
  <si>
    <t>Klinģeru krustojums - Tērces - Dobeles šoseja</t>
  </si>
  <si>
    <t>Te18</t>
  </si>
  <si>
    <t>Tērces - Mazkalniņas</t>
  </si>
  <si>
    <t>Te19</t>
  </si>
  <si>
    <t>Dobeles šoseja - Indrāni</t>
  </si>
  <si>
    <t>Te20</t>
  </si>
  <si>
    <t xml:space="preserve">Kliņģeru krustojums - Kliņģeri </t>
  </si>
  <si>
    <t>Te23</t>
  </si>
  <si>
    <t>Jelgavas šoseja - Rehabilitācijas centrs</t>
  </si>
  <si>
    <t>Te32</t>
  </si>
  <si>
    <t>Silmači - Dāmnieku DUS</t>
  </si>
  <si>
    <t>Te33</t>
  </si>
  <si>
    <t>Pīlādži - Attīrīšanas iekārtas</t>
  </si>
  <si>
    <t>Te38</t>
  </si>
  <si>
    <t>Krūklēni - Vecstēguļi - Dzimtas</t>
  </si>
  <si>
    <t>Te42</t>
  </si>
  <si>
    <t xml:space="preserve">Pumpuri - Strautnieki </t>
  </si>
  <si>
    <t>Dobeles novada pašvaldības ielu saraksts Tērvetes pagasta Tērvetes ciemā</t>
  </si>
  <si>
    <t>Tērvetes iela</t>
  </si>
  <si>
    <t>Kopā Tērvetes ciema ielas</t>
  </si>
  <si>
    <t>Dobeles novada pašvaldības ielu saraksts Auces pilsētā</t>
  </si>
  <si>
    <t>1 gab.</t>
  </si>
  <si>
    <t>2 gab.</t>
  </si>
  <si>
    <t>3 gab.</t>
  </si>
  <si>
    <t>Legzdas - Dīķi - Ozoliņi</t>
  </si>
  <si>
    <t>Sniķeri - Buķelis</t>
  </si>
  <si>
    <t>savien. ar Zariņu ceļu</t>
  </si>
  <si>
    <t>V1116 - Mazvērsīši</t>
  </si>
  <si>
    <t>Priedēni - Bēžas</t>
  </si>
  <si>
    <t xml:space="preserve">Auce - Mucenieki </t>
  </si>
  <si>
    <t>Lielvaicēni - Vaicēnu karjers</t>
  </si>
  <si>
    <t>V1117 - Vīkstrautu kapi</t>
  </si>
  <si>
    <t>Vītiņi - Gundegas</t>
  </si>
  <si>
    <t>(Kokmuiža-Lielauce) - Purviņi (Uz Gundegām)</t>
  </si>
  <si>
    <t>V1115 - Dīleri</t>
  </si>
  <si>
    <t>P104 - Robežnieki</t>
  </si>
  <si>
    <t>Zariņi - Bulduri</t>
  </si>
  <si>
    <t xml:space="preserve">Vītiņi - Kaļķu ceplis  </t>
  </si>
  <si>
    <t>P104 - Dūki - Zūšķini</t>
  </si>
  <si>
    <t>P104 - Tipaiņi</t>
  </si>
  <si>
    <t>P104 - Lielvaicēni - Slavietiņas</t>
  </si>
  <si>
    <t>Laši - V1111</t>
  </si>
  <si>
    <t>P96 - Teseles - Skujas</t>
  </si>
  <si>
    <t>V1151 - Ziemeļi</t>
  </si>
  <si>
    <t>Vītiņi - Galāti - Dzirnavas</t>
  </si>
  <si>
    <t>Galāti - (Vītiņi-Galāti-Dzirnavas)</t>
  </si>
  <si>
    <t>V1116 - Bungas - (Vītiņi-Galāti-Dzirnavas)</t>
  </si>
  <si>
    <t>V1117 - Losbergi - (Kokmuiža-Lielauce)</t>
  </si>
  <si>
    <t>Kokmuiža - Lielauce</t>
  </si>
  <si>
    <t>Kokmuiža - Muižarāji</t>
  </si>
  <si>
    <t>P104 - Rūķi</t>
  </si>
  <si>
    <t>Liekaļi - Pūpoli</t>
  </si>
  <si>
    <t>Klabji - Dūnīši</t>
  </si>
  <si>
    <t>Rozītes - Namītes</t>
  </si>
  <si>
    <t>Slavietiņas - (Rūsiņas- Pogas-Mazgailīši)</t>
  </si>
  <si>
    <t>P96 - Irbēni - V1119</t>
  </si>
  <si>
    <t>P96 - Namītes - V1119</t>
  </si>
  <si>
    <t>V1118 - Klāvi</t>
  </si>
  <si>
    <t>Pūpoli - V1118</t>
  </si>
  <si>
    <t>Augļu cehs - Ēvarti</t>
  </si>
  <si>
    <t>Annas - Godiņi - Bēnes AC</t>
  </si>
  <si>
    <t>Zanderi - Meijas</t>
  </si>
  <si>
    <t>Mežotnes - Ķiberaiši</t>
  </si>
  <si>
    <t>Laukgaļi - Robežnieki</t>
  </si>
  <si>
    <t>Līņi - Bitītes</t>
  </si>
  <si>
    <t>Ukru centrs - Pērles - Putras</t>
  </si>
  <si>
    <t>Annas - Vīksnas - Druvas</t>
  </si>
  <si>
    <t>Melauši - Pļaviņas - Stārki</t>
  </si>
  <si>
    <t>V1109 - Lāči - Ziedu sādža</t>
  </si>
  <si>
    <t>V1111 - Garbas</t>
  </si>
  <si>
    <t>Oši - Sīpiņi - Sprīdīši</t>
  </si>
  <si>
    <t>Baudas - Sniķeres centrs</t>
  </si>
  <si>
    <t>Sniķeres centrs - Lapsas</t>
  </si>
  <si>
    <t>8419_1</t>
  </si>
  <si>
    <t>V1128 - Apinīši - V1121</t>
  </si>
  <si>
    <t>V1128 - Bieļas</t>
  </si>
  <si>
    <t>V1128 - Uplejas</t>
  </si>
  <si>
    <t>V1128 - Grauči - V1121</t>
  </si>
  <si>
    <t>Balvas - V1139</t>
  </si>
  <si>
    <t>V1128 - Stinkas - V1127</t>
  </si>
  <si>
    <t>(Centrs-Ružu ezers) - Mazkupji</t>
  </si>
  <si>
    <t>Grauči - (Lāmnieki-Īle)</t>
  </si>
  <si>
    <t>V1128 - Tautas nams</t>
  </si>
  <si>
    <t>(Centrs-Ružu ezers) - Līvānu mājas</t>
  </si>
  <si>
    <t>Pagasta ceļš starp Dzirnavniekiem</t>
  </si>
  <si>
    <t>Liepas - Gaismas</t>
  </si>
  <si>
    <t>Liepas - Putriņas</t>
  </si>
  <si>
    <t>Aņītes - Vilkas</t>
  </si>
  <si>
    <t>Krūtaiņi - Stūri - Liekņi</t>
  </si>
  <si>
    <t>Grūdi - Kukuri</t>
  </si>
  <si>
    <t>Garaiskalns - Ceplīši - Vētras</t>
  </si>
  <si>
    <t>Lāmnieki - Īle</t>
  </si>
  <si>
    <t>Rūsiņas - Pogas - Mazgailīši</t>
  </si>
  <si>
    <t>Mazgailīši - Kaijkrogs</t>
  </si>
  <si>
    <t>Smukas - Krūškalne - Kapiņi</t>
  </si>
  <si>
    <t>Rūsas - Krūškalne - Tīrumnieki</t>
  </si>
  <si>
    <t>Vārpas - Beķeri</t>
  </si>
  <si>
    <t>Lācītbirzes - Čankas- Laimītes</t>
  </si>
  <si>
    <t>Kopā B  grupas ceļi</t>
  </si>
  <si>
    <t>Zari - Liepājnieki</t>
  </si>
  <si>
    <t>Koks</t>
  </si>
  <si>
    <t>Administratīvā vienība</t>
  </si>
  <si>
    <t>455487.90, 275722.20</t>
  </si>
  <si>
    <t>459638, 251052</t>
  </si>
  <si>
    <t>460057, 251167</t>
  </si>
  <si>
    <t>459113, 250992</t>
  </si>
  <si>
    <t>442451, 260774</t>
  </si>
  <si>
    <t>464808.49, 283080.30</t>
  </si>
  <si>
    <t>463431.13, 275672.16</t>
  </si>
  <si>
    <t>436755.70, 283849.92</t>
  </si>
  <si>
    <t>452799, 255581</t>
  </si>
  <si>
    <t>458695.72, 286577.50</t>
  </si>
  <si>
    <t>466393.07, 290061.88</t>
  </si>
  <si>
    <t>462860.67, 272145.49</t>
  </si>
  <si>
    <t>463904.70, 261299.64</t>
  </si>
  <si>
    <t>446101.21, 260422.19</t>
  </si>
  <si>
    <t>450222, 259798</t>
  </si>
  <si>
    <t>449208.66, 259871.12</t>
  </si>
  <si>
    <t>461442, 264630</t>
  </si>
  <si>
    <t>460372, 263735</t>
  </si>
  <si>
    <t>461106, 262282</t>
  </si>
  <si>
    <t>459893, 256756</t>
  </si>
  <si>
    <t>429375, 254060</t>
  </si>
  <si>
    <t>427424, 255896</t>
  </si>
  <si>
    <t>430821, 272167</t>
  </si>
  <si>
    <t>431199, 273819</t>
  </si>
  <si>
    <t>429911, 275752</t>
  </si>
  <si>
    <t>441050.65, 281053.80</t>
  </si>
  <si>
    <t>savienoj.ar V1098</t>
  </si>
  <si>
    <t>no tiem dz/bet.:</t>
  </si>
  <si>
    <t>1.maija iela</t>
  </si>
  <si>
    <t>Dobeles novada pašvaldības ceļu, ielu un tiltu saraksts uz 2022.gada 1.oktobri</t>
  </si>
  <si>
    <t>VSIA "Latvijas Valsts ceļi" Zemgales reģionālās nodaļas vadītājs</t>
  </si>
  <si>
    <t>2022.gada 18.oktobris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</si>
</sst>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0.000"/>
    <numFmt numFmtId="165" formatCode="0.0"/>
    <numFmt numFmtId="166" formatCode="#,##0.000"/>
    <numFmt numFmtId="167" formatCode="#,##0.0"/>
    <numFmt numFmtId="168" formatCode="0.0000"/>
    <numFmt numFmtId="169" formatCode="_-&quot;Ls&quot;\ * #,##0.00_-;\-&quot;Ls&quot;\ * #,##0.00_-;_-&quot;Ls&quot;\ * &quot;-&quot;??_-;_-@_-"/>
  </numFmts>
  <fonts count="71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  <charset val="204"/>
    </font>
    <font>
      <b/>
      <sz val="12"/>
      <name val="Arial"/>
      <family val="2"/>
      <charset val="186"/>
    </font>
    <font>
      <sz val="11"/>
      <color indexed="8"/>
      <name val="Calibri"/>
      <family val="2"/>
    </font>
    <font>
      <sz val="10"/>
      <name val="Arial"/>
      <family val="2"/>
      <charset val="186"/>
    </font>
    <font>
      <sz val="10"/>
      <color indexed="14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  <charset val="186"/>
    </font>
    <font>
      <b/>
      <sz val="8"/>
      <name val="Arial"/>
      <family val="2"/>
      <charset val="186"/>
    </font>
    <font>
      <vertAlign val="superscript"/>
      <sz val="8"/>
      <name val="Arial"/>
      <family val="2"/>
      <charset val="186"/>
    </font>
    <font>
      <i/>
      <sz val="7"/>
      <name val="Arial"/>
      <family val="2"/>
      <charset val="186"/>
    </font>
    <font>
      <i/>
      <sz val="8"/>
      <name val="Arial"/>
      <family val="2"/>
      <charset val="186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  <charset val="186"/>
    </font>
    <font>
      <b/>
      <sz val="8"/>
      <color rgb="FFFF0000"/>
      <name val="Arial"/>
      <family val="2"/>
      <charset val="186"/>
    </font>
    <font>
      <u/>
      <sz val="8"/>
      <name val="Arial"/>
      <family val="2"/>
      <charset val="186"/>
    </font>
    <font>
      <sz val="8"/>
      <name val="Calibri"/>
      <family val="2"/>
      <charset val="186"/>
      <scheme val="minor"/>
    </font>
    <font>
      <sz val="8"/>
      <color indexed="8"/>
      <name val="Calibri"/>
      <family val="2"/>
      <charset val="186"/>
    </font>
    <font>
      <sz val="8"/>
      <color theme="1"/>
      <name val="Calibri"/>
      <family val="2"/>
      <charset val="186"/>
      <scheme val="minor"/>
    </font>
    <font>
      <i/>
      <sz val="8"/>
      <name val="Calibri"/>
      <family val="2"/>
      <charset val="186"/>
    </font>
    <font>
      <sz val="8"/>
      <color rgb="FFFF0000"/>
      <name val="Arial"/>
      <family val="2"/>
      <charset val="186"/>
    </font>
    <font>
      <i/>
      <sz val="8"/>
      <color rgb="FFFF0000"/>
      <name val="Arial"/>
      <family val="2"/>
      <charset val="186"/>
    </font>
    <font>
      <sz val="8"/>
      <name val="Calibri"/>
      <family val="2"/>
      <scheme val="minor"/>
    </font>
    <font>
      <sz val="7"/>
      <name val="Arial"/>
      <family val="2"/>
      <charset val="186"/>
    </font>
    <font>
      <i/>
      <sz val="8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color rgb="FFFF0000"/>
      <name val="Calibri"/>
      <family val="2"/>
    </font>
    <font>
      <i/>
      <sz val="8"/>
      <name val="Calibri"/>
      <family val="2"/>
      <charset val="186"/>
      <scheme val="minor"/>
    </font>
    <font>
      <sz val="8"/>
      <color theme="1" tint="4.9989318521683403E-2"/>
      <name val="Calibri"/>
      <family val="2"/>
      <scheme val="minor"/>
    </font>
    <font>
      <i/>
      <sz val="8"/>
      <color theme="1"/>
      <name val="Calibri"/>
      <family val="2"/>
      <charset val="186"/>
      <scheme val="minor"/>
    </font>
    <font>
      <i/>
      <sz val="8"/>
      <color theme="1" tint="4.9989318521683403E-2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  <charset val="186"/>
    </font>
    <font>
      <sz val="12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8"/>
      <color indexed="30"/>
      <name val="Calibri"/>
      <family val="2"/>
      <charset val="186"/>
      <scheme val="minor"/>
    </font>
    <font>
      <sz val="8"/>
      <color indexed="8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0"/>
      <name val="Arial"/>
      <family val="2"/>
    </font>
    <font>
      <i/>
      <sz val="8"/>
      <color theme="9" tint="-0.249977111117893"/>
      <name val="Calibri"/>
      <family val="2"/>
      <charset val="186"/>
      <scheme val="minor"/>
    </font>
    <font>
      <b/>
      <sz val="8"/>
      <name val="Arial"/>
      <family val="2"/>
    </font>
    <font>
      <sz val="8"/>
      <color rgb="FFFF000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0"/>
      <color theme="3"/>
      <name val="Arial"/>
      <family val="2"/>
      <charset val="186"/>
    </font>
    <font>
      <i/>
      <sz val="9"/>
      <name val="Arial"/>
      <family val="2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1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4" applyNumberFormat="0" applyAlignment="0" applyProtection="0"/>
    <xf numFmtId="0" fontId="15" fillId="0" borderId="9" applyNumberFormat="0" applyFill="0" applyAlignment="0" applyProtection="0"/>
    <xf numFmtId="0" fontId="16" fillId="22" borderId="0" applyNumberFormat="0" applyBorder="0" applyAlignment="0" applyProtection="0"/>
    <xf numFmtId="0" fontId="4" fillId="23" borderId="10" applyNumberFormat="0" applyFont="0" applyAlignment="0" applyProtection="0"/>
    <xf numFmtId="0" fontId="17" fillId="20" borderId="11" applyNumberFormat="0" applyAlignment="0" applyProtection="0"/>
    <xf numFmtId="0" fontId="4" fillId="0" borderId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3" fillId="0" borderId="0"/>
    <xf numFmtId="44" fontId="1" fillId="0" borderId="0" applyFont="0" applyFill="0" applyBorder="0" applyAlignment="0" applyProtection="0"/>
    <xf numFmtId="0" fontId="1" fillId="0" borderId="0"/>
    <xf numFmtId="0" fontId="24" fillId="0" borderId="0"/>
    <xf numFmtId="0" fontId="47" fillId="0" borderId="0"/>
    <xf numFmtId="0" fontId="53" fillId="0" borderId="0"/>
    <xf numFmtId="0" fontId="53" fillId="0" borderId="0"/>
    <xf numFmtId="169" fontId="4" fillId="0" borderId="0" applyFont="0" applyFill="0" applyBorder="0" applyAlignment="0" applyProtection="0"/>
  </cellStyleXfs>
  <cellXfs count="179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/>
    <xf numFmtId="0" fontId="26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28" fillId="0" borderId="0" xfId="1" applyFont="1" applyAlignment="1">
      <alignment horizontal="center" vertical="center"/>
    </xf>
    <xf numFmtId="0" fontId="26" fillId="0" borderId="0" xfId="1" applyFont="1" applyAlignment="1">
      <alignment horizontal="right"/>
    </xf>
    <xf numFmtId="0" fontId="26" fillId="0" borderId="0" xfId="48" applyFont="1" applyAlignment="1">
      <alignment vertical="center"/>
    </xf>
    <xf numFmtId="0" fontId="1" fillId="0" borderId="0" xfId="48" applyAlignment="1">
      <alignment vertical="center"/>
    </xf>
    <xf numFmtId="0" fontId="1" fillId="0" borderId="0" xfId="48" applyAlignment="1">
      <alignment horizontal="center" vertical="center"/>
    </xf>
    <xf numFmtId="0" fontId="26" fillId="0" borderId="0" xfId="1" applyFont="1" applyAlignment="1">
      <alignment horizontal="center" vertical="center" wrapText="1"/>
    </xf>
    <xf numFmtId="0" fontId="26" fillId="0" borderId="0" xfId="1" applyFont="1" applyAlignment="1">
      <alignment horizontal="right" vertical="center"/>
    </xf>
    <xf numFmtId="0" fontId="28" fillId="0" borderId="0" xfId="1" applyFont="1" applyAlignment="1">
      <alignment vertical="center"/>
    </xf>
    <xf numFmtId="0" fontId="26" fillId="0" borderId="0" xfId="48" applyFont="1" applyAlignment="1">
      <alignment horizontal="center" vertical="center"/>
    </xf>
    <xf numFmtId="0" fontId="26" fillId="0" borderId="0" xfId="48" applyFont="1"/>
    <xf numFmtId="0" fontId="26" fillId="0" borderId="1" xfId="48" applyFont="1" applyBorder="1" applyAlignment="1">
      <alignment horizontal="center" vertical="center" wrapText="1"/>
    </xf>
    <xf numFmtId="164" fontId="26" fillId="0" borderId="1" xfId="48" applyNumberFormat="1" applyFont="1" applyBorder="1" applyAlignment="1">
      <alignment horizontal="center" vertical="center" wrapText="1"/>
    </xf>
    <xf numFmtId="0" fontId="30" fillId="0" borderId="18" xfId="48" applyFont="1" applyBorder="1" applyAlignment="1">
      <alignment horizontal="center" vertical="center"/>
    </xf>
    <xf numFmtId="1" fontId="30" fillId="0" borderId="18" xfId="48" applyNumberFormat="1" applyFont="1" applyBorder="1" applyAlignment="1">
      <alignment horizontal="center" vertical="center"/>
    </xf>
    <xf numFmtId="0" fontId="30" fillId="0" borderId="1" xfId="48" applyFont="1" applyBorder="1" applyAlignment="1">
      <alignment horizontal="center" vertical="center"/>
    </xf>
    <xf numFmtId="0" fontId="31" fillId="0" borderId="0" xfId="48" applyFont="1" applyAlignment="1">
      <alignment vertical="center"/>
    </xf>
    <xf numFmtId="0" fontId="32" fillId="24" borderId="18" xfId="48" applyFont="1" applyFill="1" applyBorder="1" applyAlignment="1">
      <alignment horizontal="center" vertical="center"/>
    </xf>
    <xf numFmtId="0" fontId="32" fillId="24" borderId="14" xfId="48" applyFont="1" applyFill="1" applyBorder="1" applyAlignment="1">
      <alignment horizontal="center" vertical="center"/>
    </xf>
    <xf numFmtId="0" fontId="33" fillId="24" borderId="17" xfId="49" applyFont="1" applyFill="1" applyBorder="1" applyAlignment="1">
      <alignment vertical="center" wrapText="1"/>
    </xf>
    <xf numFmtId="2" fontId="32" fillId="24" borderId="23" xfId="48" applyNumberFormat="1" applyFont="1" applyFill="1" applyBorder="1" applyAlignment="1">
      <alignment horizontal="center" vertical="center"/>
    </xf>
    <xf numFmtId="2" fontId="32" fillId="24" borderId="24" xfId="48" applyNumberFormat="1" applyFont="1" applyFill="1" applyBorder="1" applyAlignment="1">
      <alignment horizontal="center" vertical="center"/>
    </xf>
    <xf numFmtId="2" fontId="33" fillId="24" borderId="25" xfId="49" applyNumberFormat="1" applyFont="1" applyFill="1" applyBorder="1" applyAlignment="1">
      <alignment horizontal="center" vertical="center" wrapText="1"/>
    </xf>
    <xf numFmtId="0" fontId="32" fillId="24" borderId="25" xfId="48" applyFont="1" applyFill="1" applyBorder="1" applyAlignment="1">
      <alignment horizontal="left" vertical="center"/>
    </xf>
    <xf numFmtId="0" fontId="32" fillId="0" borderId="25" xfId="48" applyFont="1" applyBorder="1" applyAlignment="1">
      <alignment horizontal="center" vertical="center"/>
    </xf>
    <xf numFmtId="0" fontId="34" fillId="24" borderId="25" xfId="49" applyFont="1" applyFill="1" applyBorder="1" applyAlignment="1">
      <alignment horizontal="center" vertical="center" wrapText="1"/>
    </xf>
    <xf numFmtId="0" fontId="32" fillId="24" borderId="22" xfId="48" applyFont="1" applyFill="1" applyBorder="1" applyAlignment="1">
      <alignment horizontal="center" vertical="center"/>
    </xf>
    <xf numFmtId="0" fontId="32" fillId="24" borderId="20" xfId="48" applyFont="1" applyFill="1" applyBorder="1" applyAlignment="1">
      <alignment horizontal="center" vertical="center"/>
    </xf>
    <xf numFmtId="0" fontId="33" fillId="24" borderId="21" xfId="49" applyFont="1" applyFill="1" applyBorder="1" applyAlignment="1">
      <alignment vertical="center" wrapText="1"/>
    </xf>
    <xf numFmtId="2" fontId="32" fillId="24" borderId="26" xfId="48" applyNumberFormat="1" applyFont="1" applyFill="1" applyBorder="1" applyAlignment="1">
      <alignment horizontal="center" vertical="center"/>
    </xf>
    <xf numFmtId="2" fontId="32" fillId="24" borderId="27" xfId="48" applyNumberFormat="1" applyFont="1" applyFill="1" applyBorder="1" applyAlignment="1">
      <alignment horizontal="center" vertical="center"/>
    </xf>
    <xf numFmtId="0" fontId="32" fillId="24" borderId="28" xfId="48" applyFont="1" applyFill="1" applyBorder="1" applyAlignment="1">
      <alignment horizontal="left" vertical="center"/>
    </xf>
    <xf numFmtId="0" fontId="32" fillId="0" borderId="28" xfId="48" applyFont="1" applyBorder="1" applyAlignment="1">
      <alignment horizontal="center" vertical="center"/>
    </xf>
    <xf numFmtId="0" fontId="34" fillId="24" borderId="28" xfId="49" applyFont="1" applyFill="1" applyBorder="1" applyAlignment="1">
      <alignment horizontal="center" vertical="center" wrapText="1"/>
    </xf>
    <xf numFmtId="0" fontId="32" fillId="24" borderId="19" xfId="48" applyFont="1" applyFill="1" applyBorder="1" applyAlignment="1">
      <alignment horizontal="center" vertical="center"/>
    </xf>
    <xf numFmtId="0" fontId="32" fillId="24" borderId="16" xfId="48" applyFont="1" applyFill="1" applyBorder="1" applyAlignment="1">
      <alignment horizontal="center" vertical="center"/>
    </xf>
    <xf numFmtId="0" fontId="33" fillId="24" borderId="15" xfId="49" applyFont="1" applyFill="1" applyBorder="1" applyAlignment="1">
      <alignment vertical="center" wrapText="1"/>
    </xf>
    <xf numFmtId="2" fontId="32" fillId="24" borderId="29" xfId="48" applyNumberFormat="1" applyFont="1" applyFill="1" applyBorder="1" applyAlignment="1">
      <alignment horizontal="center" vertical="center"/>
    </xf>
    <xf numFmtId="2" fontId="32" fillId="24" borderId="30" xfId="48" applyNumberFormat="1" applyFont="1" applyFill="1" applyBorder="1" applyAlignment="1">
      <alignment horizontal="center" vertical="center"/>
    </xf>
    <xf numFmtId="2" fontId="33" fillId="24" borderId="31" xfId="49" applyNumberFormat="1" applyFont="1" applyFill="1" applyBorder="1" applyAlignment="1">
      <alignment horizontal="center" vertical="center" wrapText="1"/>
    </xf>
    <xf numFmtId="0" fontId="32" fillId="24" borderId="31" xfId="48" applyFont="1" applyFill="1" applyBorder="1" applyAlignment="1">
      <alignment horizontal="left" vertical="center"/>
    </xf>
    <xf numFmtId="0" fontId="32" fillId="0" borderId="31" xfId="48" applyFont="1" applyBorder="1" applyAlignment="1">
      <alignment horizontal="center" vertical="center"/>
    </xf>
    <xf numFmtId="0" fontId="34" fillId="24" borderId="31" xfId="49" applyFont="1" applyFill="1" applyBorder="1" applyAlignment="1">
      <alignment horizontal="center" vertical="center" wrapText="1"/>
    </xf>
    <xf numFmtId="0" fontId="35" fillId="0" borderId="21" xfId="49" applyFont="1" applyBorder="1" applyAlignment="1">
      <alignment horizontal="left" vertical="center" wrapText="1"/>
    </xf>
    <xf numFmtId="2" fontId="33" fillId="24" borderId="23" xfId="49" applyNumberFormat="1" applyFont="1" applyFill="1" applyBorder="1" applyAlignment="1">
      <alignment horizontal="center" vertical="center" wrapText="1"/>
    </xf>
    <xf numFmtId="2" fontId="33" fillId="24" borderId="24" xfId="49" applyNumberFormat="1" applyFont="1" applyFill="1" applyBorder="1" applyAlignment="1">
      <alignment horizontal="center" vertical="center" wrapText="1"/>
    </xf>
    <xf numFmtId="0" fontId="33" fillId="24" borderId="25" xfId="49" applyFont="1" applyFill="1" applyBorder="1" applyAlignment="1">
      <alignment horizontal="left" vertical="center" wrapText="1"/>
    </xf>
    <xf numFmtId="0" fontId="34" fillId="0" borderId="25" xfId="49" applyFont="1" applyBorder="1" applyAlignment="1">
      <alignment horizontal="center" vertical="center" wrapText="1"/>
    </xf>
    <xf numFmtId="0" fontId="35" fillId="0" borderId="15" xfId="49" applyFont="1" applyBorder="1" applyAlignment="1">
      <alignment horizontal="left" vertical="center" wrapText="1"/>
    </xf>
    <xf numFmtId="2" fontId="33" fillId="24" borderId="29" xfId="49" applyNumberFormat="1" applyFont="1" applyFill="1" applyBorder="1" applyAlignment="1">
      <alignment horizontal="center" vertical="center" wrapText="1"/>
    </xf>
    <xf numFmtId="2" fontId="33" fillId="24" borderId="30" xfId="49" applyNumberFormat="1" applyFont="1" applyFill="1" applyBorder="1" applyAlignment="1">
      <alignment horizontal="center" vertical="center" wrapText="1"/>
    </xf>
    <xf numFmtId="0" fontId="33" fillId="24" borderId="31" xfId="49" applyFont="1" applyFill="1" applyBorder="1" applyAlignment="1">
      <alignment horizontal="left" vertical="center" wrapText="1"/>
    </xf>
    <xf numFmtId="0" fontId="34" fillId="0" borderId="31" xfId="49" applyFont="1" applyBorder="1" applyAlignment="1">
      <alignment horizontal="center" vertical="center" wrapText="1"/>
    </xf>
    <xf numFmtId="3" fontId="26" fillId="0" borderId="0" xfId="48" applyNumberFormat="1" applyFont="1" applyAlignment="1">
      <alignment vertical="center"/>
    </xf>
    <xf numFmtId="164" fontId="26" fillId="0" borderId="0" xfId="48" applyNumberFormat="1" applyFont="1"/>
    <xf numFmtId="164" fontId="26" fillId="0" borderId="0" xfId="48" applyNumberFormat="1" applyFont="1" applyAlignment="1">
      <alignment horizontal="center"/>
    </xf>
    <xf numFmtId="0" fontId="26" fillId="0" borderId="0" xfId="48" applyFont="1" applyAlignment="1">
      <alignment horizontal="center"/>
    </xf>
    <xf numFmtId="0" fontId="28" fillId="0" borderId="2" xfId="48" applyFont="1" applyBorder="1" applyAlignment="1">
      <alignment horizontal="left" vertical="center"/>
    </xf>
    <xf numFmtId="0" fontId="28" fillId="0" borderId="13" xfId="48" applyFont="1" applyBorder="1" applyAlignment="1">
      <alignment horizontal="center" vertical="center"/>
    </xf>
    <xf numFmtId="0" fontId="28" fillId="0" borderId="13" xfId="48" applyFont="1" applyBorder="1" applyAlignment="1">
      <alignment vertical="center"/>
    </xf>
    <xf numFmtId="0" fontId="28" fillId="0" borderId="3" xfId="48" applyFont="1" applyBorder="1" applyAlignment="1">
      <alignment vertical="center"/>
    </xf>
    <xf numFmtId="4" fontId="28" fillId="0" borderId="1" xfId="48" applyNumberFormat="1" applyFont="1" applyBorder="1" applyAlignment="1">
      <alignment horizontal="center"/>
    </xf>
    <xf numFmtId="3" fontId="28" fillId="0" borderId="0" xfId="48" applyNumberFormat="1" applyFont="1"/>
    <xf numFmtId="3" fontId="28" fillId="0" borderId="0" xfId="48" applyNumberFormat="1" applyFont="1" applyAlignment="1">
      <alignment horizontal="center"/>
    </xf>
    <xf numFmtId="0" fontId="28" fillId="0" borderId="2" xfId="48" applyFont="1" applyBorder="1" applyAlignment="1">
      <alignment horizontal="center"/>
    </xf>
    <xf numFmtId="1" fontId="28" fillId="0" borderId="1" xfId="48" applyNumberFormat="1" applyFont="1" applyBorder="1" applyAlignment="1">
      <alignment horizontal="center"/>
    </xf>
    <xf numFmtId="0" fontId="26" fillId="0" borderId="2" xfId="48" applyFont="1" applyBorder="1" applyAlignment="1">
      <alignment horizontal="left" vertical="center"/>
    </xf>
    <xf numFmtId="0" fontId="26" fillId="0" borderId="13" xfId="48" applyFont="1" applyBorder="1" applyAlignment="1">
      <alignment horizontal="center" vertical="center"/>
    </xf>
    <xf numFmtId="0" fontId="26" fillId="0" borderId="13" xfId="48" applyFont="1" applyBorder="1" applyAlignment="1">
      <alignment vertical="center"/>
    </xf>
    <xf numFmtId="0" fontId="26" fillId="0" borderId="3" xfId="48" applyFont="1" applyBorder="1" applyAlignment="1">
      <alignment vertical="center"/>
    </xf>
    <xf numFmtId="166" fontId="28" fillId="0" borderId="0" xfId="48" applyNumberFormat="1" applyFont="1"/>
    <xf numFmtId="3" fontId="26" fillId="0" borderId="0" xfId="48" applyNumberFormat="1" applyFont="1"/>
    <xf numFmtId="165" fontId="26" fillId="0" borderId="0" xfId="48" applyNumberFormat="1" applyFont="1" applyAlignment="1">
      <alignment horizontal="center" vertical="center"/>
    </xf>
    <xf numFmtId="166" fontId="26" fillId="0" borderId="0" xfId="48" applyNumberFormat="1" applyFont="1" applyAlignment="1">
      <alignment horizontal="center"/>
    </xf>
    <xf numFmtId="166" fontId="26" fillId="0" borderId="0" xfId="48" applyNumberFormat="1" applyFont="1"/>
    <xf numFmtId="0" fontId="26" fillId="0" borderId="0" xfId="1" applyFont="1"/>
    <xf numFmtId="0" fontId="26" fillId="0" borderId="0" xfId="1" applyFont="1" applyAlignment="1">
      <alignment horizontal="center"/>
    </xf>
    <xf numFmtId="164" fontId="26" fillId="0" borderId="32" xfId="48" applyNumberFormat="1" applyFont="1" applyBorder="1" applyAlignment="1">
      <alignment horizontal="center"/>
    </xf>
    <xf numFmtId="0" fontId="26" fillId="0" borderId="32" xfId="1" applyFont="1" applyBorder="1"/>
    <xf numFmtId="0" fontId="35" fillId="0" borderId="17" xfId="49" applyFont="1" applyBorder="1" applyAlignment="1">
      <alignment horizontal="left" vertical="center" wrapText="1"/>
    </xf>
    <xf numFmtId="0" fontId="32" fillId="24" borderId="1" xfId="48" applyFont="1" applyFill="1" applyBorder="1" applyAlignment="1">
      <alignment horizontal="center" vertical="center"/>
    </xf>
    <xf numFmtId="0" fontId="32" fillId="24" borderId="2" xfId="48" applyFont="1" applyFill="1" applyBorder="1" applyAlignment="1">
      <alignment horizontal="center" vertical="center"/>
    </xf>
    <xf numFmtId="0" fontId="35" fillId="0" borderId="3" xfId="49" applyFont="1" applyBorder="1" applyAlignment="1">
      <alignment horizontal="left" vertical="center" wrapText="1"/>
    </xf>
    <xf numFmtId="2" fontId="32" fillId="24" borderId="34" xfId="48" applyNumberFormat="1" applyFont="1" applyFill="1" applyBorder="1" applyAlignment="1">
      <alignment horizontal="center" vertical="center"/>
    </xf>
    <xf numFmtId="2" fontId="32" fillId="24" borderId="35" xfId="48" applyNumberFormat="1" applyFont="1" applyFill="1" applyBorder="1" applyAlignment="1">
      <alignment horizontal="center" vertical="center"/>
    </xf>
    <xf numFmtId="0" fontId="32" fillId="24" borderId="19" xfId="48" applyFont="1" applyFill="1" applyBorder="1" applyAlignment="1">
      <alignment horizontal="left" vertical="center"/>
    </xf>
    <xf numFmtId="0" fontId="32" fillId="0" borderId="1" xfId="48" applyFont="1" applyBorder="1" applyAlignment="1">
      <alignment horizontal="center" vertical="center"/>
    </xf>
    <xf numFmtId="0" fontId="34" fillId="24" borderId="1" xfId="49" applyFont="1" applyFill="1" applyBorder="1" applyAlignment="1">
      <alignment horizontal="center" vertical="center" wrapText="1"/>
    </xf>
    <xf numFmtId="2" fontId="32" fillId="24" borderId="36" xfId="48" applyNumberFormat="1" applyFont="1" applyFill="1" applyBorder="1" applyAlignment="1">
      <alignment horizontal="center" vertical="center"/>
    </xf>
    <xf numFmtId="0" fontId="32" fillId="24" borderId="37" xfId="48" applyFont="1" applyFill="1" applyBorder="1" applyAlignment="1">
      <alignment horizontal="left" vertical="center"/>
    </xf>
    <xf numFmtId="0" fontId="26" fillId="24" borderId="0" xfId="48" applyFont="1" applyFill="1"/>
    <xf numFmtId="0" fontId="34" fillId="0" borderId="28" xfId="49" applyFont="1" applyBorder="1" applyAlignment="1">
      <alignment horizontal="center" vertical="center" wrapText="1"/>
    </xf>
    <xf numFmtId="0" fontId="32" fillId="0" borderId="2" xfId="48" applyFont="1" applyBorder="1" applyAlignment="1">
      <alignment horizontal="center" vertical="center"/>
    </xf>
    <xf numFmtId="2" fontId="32" fillId="24" borderId="38" xfId="48" applyNumberFormat="1" applyFont="1" applyFill="1" applyBorder="1" applyAlignment="1">
      <alignment horizontal="center" vertical="center"/>
    </xf>
    <xf numFmtId="2" fontId="32" fillId="24" borderId="39" xfId="48" applyNumberFormat="1" applyFont="1" applyFill="1" applyBorder="1" applyAlignment="1">
      <alignment horizontal="center" vertical="center"/>
    </xf>
    <xf numFmtId="0" fontId="32" fillId="24" borderId="1" xfId="48" applyFont="1" applyFill="1" applyBorder="1" applyAlignment="1">
      <alignment horizontal="left" vertical="center"/>
    </xf>
    <xf numFmtId="0" fontId="34" fillId="0" borderId="1" xfId="49" applyFont="1" applyBorder="1" applyAlignment="1">
      <alignment horizontal="center" vertical="center" wrapText="1"/>
    </xf>
    <xf numFmtId="2" fontId="33" fillId="24" borderId="40" xfId="49" applyNumberFormat="1" applyFont="1" applyFill="1" applyBorder="1" applyAlignment="1">
      <alignment horizontal="center" vertical="center" wrapText="1"/>
    </xf>
    <xf numFmtId="2" fontId="33" fillId="24" borderId="41" xfId="49" applyNumberFormat="1" applyFont="1" applyFill="1" applyBorder="1" applyAlignment="1">
      <alignment horizontal="center" vertical="center" wrapText="1"/>
    </xf>
    <xf numFmtId="2" fontId="33" fillId="24" borderId="22" xfId="49" applyNumberFormat="1" applyFont="1" applyFill="1" applyBorder="1" applyAlignment="1">
      <alignment horizontal="center" vertical="center" wrapText="1"/>
    </xf>
    <xf numFmtId="0" fontId="33" fillId="24" borderId="22" xfId="49" applyFont="1" applyFill="1" applyBorder="1" applyAlignment="1">
      <alignment horizontal="left" vertical="center" wrapText="1"/>
    </xf>
    <xf numFmtId="0" fontId="32" fillId="0" borderId="22" xfId="48" applyFont="1" applyBorder="1" applyAlignment="1">
      <alignment horizontal="center" vertical="center"/>
    </xf>
    <xf numFmtId="0" fontId="34" fillId="0" borderId="22" xfId="49" applyFont="1" applyBorder="1" applyAlignment="1">
      <alignment horizontal="center" vertical="center" wrapText="1"/>
    </xf>
    <xf numFmtId="1" fontId="34" fillId="0" borderId="22" xfId="49" applyNumberFormat="1" applyFont="1" applyBorder="1" applyAlignment="1">
      <alignment horizontal="center" vertical="center" wrapText="1"/>
    </xf>
    <xf numFmtId="0" fontId="32" fillId="24" borderId="25" xfId="48" applyFont="1" applyFill="1" applyBorder="1" applyAlignment="1">
      <alignment horizontal="center" vertical="center"/>
    </xf>
    <xf numFmtId="0" fontId="32" fillId="24" borderId="42" xfId="48" applyFont="1" applyFill="1" applyBorder="1" applyAlignment="1">
      <alignment horizontal="center" vertical="center"/>
    </xf>
    <xf numFmtId="0" fontId="33" fillId="0" borderId="37" xfId="49" applyFont="1" applyBorder="1" applyAlignment="1">
      <alignment vertical="center" wrapText="1"/>
    </xf>
    <xf numFmtId="0" fontId="33" fillId="0" borderId="3" xfId="49" applyFont="1" applyBorder="1" applyAlignment="1">
      <alignment vertical="center" wrapText="1"/>
    </xf>
    <xf numFmtId="0" fontId="33" fillId="0" borderId="15" xfId="49" applyFont="1" applyBorder="1" applyAlignment="1">
      <alignment vertical="center" wrapText="1"/>
    </xf>
    <xf numFmtId="0" fontId="34" fillId="0" borderId="19" xfId="49" applyFont="1" applyBorder="1" applyAlignment="1">
      <alignment horizontal="center" vertical="center" wrapText="1"/>
    </xf>
    <xf numFmtId="0" fontId="33" fillId="0" borderId="1" xfId="49" applyFont="1" applyBorder="1" applyAlignment="1">
      <alignment horizontal="center" vertical="center" wrapText="1"/>
    </xf>
    <xf numFmtId="0" fontId="38" fillId="0" borderId="18" xfId="48" applyFont="1" applyBorder="1" applyAlignment="1">
      <alignment horizontal="center" vertical="center"/>
    </xf>
    <xf numFmtId="0" fontId="33" fillId="0" borderId="18" xfId="49" applyFont="1" applyBorder="1" applyAlignment="1">
      <alignment horizontal="left"/>
    </xf>
    <xf numFmtId="164" fontId="33" fillId="24" borderId="23" xfId="49" applyNumberFormat="1" applyFont="1" applyFill="1" applyBorder="1" applyAlignment="1">
      <alignment horizontal="center"/>
    </xf>
    <xf numFmtId="164" fontId="33" fillId="24" borderId="36" xfId="49" applyNumberFormat="1" applyFont="1" applyFill="1" applyBorder="1" applyAlignment="1">
      <alignment horizontal="center"/>
    </xf>
    <xf numFmtId="0" fontId="32" fillId="24" borderId="25" xfId="48" applyFont="1" applyFill="1" applyBorder="1" applyAlignment="1">
      <alignment horizontal="center"/>
    </xf>
    <xf numFmtId="0" fontId="38" fillId="0" borderId="25" xfId="48" applyFont="1" applyBorder="1"/>
    <xf numFmtId="0" fontId="39" fillId="24" borderId="37" xfId="49" applyFont="1" applyFill="1" applyBorder="1" applyAlignment="1">
      <alignment horizontal="center" vertical="center"/>
    </xf>
    <xf numFmtId="0" fontId="38" fillId="0" borderId="22" xfId="48" applyFont="1" applyBorder="1" applyAlignment="1">
      <alignment horizontal="center" vertical="center"/>
    </xf>
    <xf numFmtId="0" fontId="33" fillId="24" borderId="22" xfId="49" applyFont="1" applyFill="1" applyBorder="1" applyAlignment="1">
      <alignment horizontal="left"/>
    </xf>
    <xf numFmtId="164" fontId="33" fillId="24" borderId="26" xfId="49" applyNumberFormat="1" applyFont="1" applyFill="1" applyBorder="1" applyAlignment="1">
      <alignment horizontal="center"/>
    </xf>
    <xf numFmtId="164" fontId="33" fillId="24" borderId="43" xfId="49" applyNumberFormat="1" applyFont="1" applyFill="1" applyBorder="1" applyAlignment="1">
      <alignment horizontal="center"/>
    </xf>
    <xf numFmtId="0" fontId="32" fillId="24" borderId="28" xfId="48" applyFont="1" applyFill="1" applyBorder="1" applyAlignment="1">
      <alignment horizontal="center"/>
    </xf>
    <xf numFmtId="0" fontId="33" fillId="24" borderId="28" xfId="49" applyFont="1" applyFill="1" applyBorder="1" applyAlignment="1">
      <alignment horizontal="left"/>
    </xf>
    <xf numFmtId="0" fontId="38" fillId="0" borderId="28" xfId="48" applyFont="1" applyBorder="1"/>
    <xf numFmtId="0" fontId="39" fillId="24" borderId="44" xfId="49" applyFont="1" applyFill="1" applyBorder="1" applyAlignment="1">
      <alignment horizontal="center" vertical="center"/>
    </xf>
    <xf numFmtId="164" fontId="33" fillId="24" borderId="29" xfId="49" applyNumberFormat="1" applyFont="1" applyFill="1" applyBorder="1" applyAlignment="1">
      <alignment horizontal="center"/>
    </xf>
    <xf numFmtId="164" fontId="33" fillId="24" borderId="45" xfId="49" applyNumberFormat="1" applyFont="1" applyFill="1" applyBorder="1" applyAlignment="1">
      <alignment horizontal="center"/>
    </xf>
    <xf numFmtId="0" fontId="32" fillId="24" borderId="31" xfId="48" applyFont="1" applyFill="1" applyBorder="1" applyAlignment="1">
      <alignment horizontal="center"/>
    </xf>
    <xf numFmtId="0" fontId="33" fillId="24" borderId="31" xfId="49" applyFont="1" applyFill="1" applyBorder="1" applyAlignment="1">
      <alignment horizontal="left"/>
    </xf>
    <xf numFmtId="0" fontId="38" fillId="0" borderId="31" xfId="48" applyFont="1" applyBorder="1"/>
    <xf numFmtId="0" fontId="39" fillId="24" borderId="46" xfId="49" applyFont="1" applyFill="1" applyBorder="1" applyAlignment="1">
      <alignment horizontal="center" vertical="center"/>
    </xf>
    <xf numFmtId="0" fontId="38" fillId="0" borderId="1" xfId="48" applyFont="1" applyBorder="1" applyAlignment="1">
      <alignment horizontal="center" vertical="center"/>
    </xf>
    <xf numFmtId="0" fontId="33" fillId="24" borderId="1" xfId="49" applyFont="1" applyFill="1" applyBorder="1" applyAlignment="1">
      <alignment horizontal="left"/>
    </xf>
    <xf numFmtId="164" fontId="32" fillId="24" borderId="38" xfId="48" applyNumberFormat="1" applyFont="1" applyFill="1" applyBorder="1" applyAlignment="1">
      <alignment horizontal="center"/>
    </xf>
    <xf numFmtId="164" fontId="32" fillId="24" borderId="47" xfId="48" applyNumberFormat="1" applyFont="1" applyFill="1" applyBorder="1" applyAlignment="1">
      <alignment horizontal="center"/>
    </xf>
    <xf numFmtId="164" fontId="32" fillId="24" borderId="1" xfId="48" applyNumberFormat="1" applyFont="1" applyFill="1" applyBorder="1" applyAlignment="1">
      <alignment horizontal="center"/>
    </xf>
    <xf numFmtId="0" fontId="32" fillId="24" borderId="1" xfId="48" applyFont="1" applyFill="1" applyBorder="1" applyAlignment="1">
      <alignment horizontal="center"/>
    </xf>
    <xf numFmtId="0" fontId="32" fillId="24" borderId="1" xfId="48" applyFont="1" applyFill="1" applyBorder="1" applyAlignment="1">
      <alignment horizontal="left"/>
    </xf>
    <xf numFmtId="0" fontId="38" fillId="0" borderId="1" xfId="48" applyFont="1" applyBorder="1"/>
    <xf numFmtId="0" fontId="40" fillId="24" borderId="3" xfId="49" applyFont="1" applyFill="1" applyBorder="1" applyAlignment="1">
      <alignment horizontal="center" vertical="center"/>
    </xf>
    <xf numFmtId="164" fontId="32" fillId="24" borderId="23" xfId="48" applyNumberFormat="1" applyFont="1" applyFill="1" applyBorder="1" applyAlignment="1">
      <alignment horizontal="center"/>
    </xf>
    <xf numFmtId="164" fontId="32" fillId="24" borderId="36" xfId="48" applyNumberFormat="1" applyFont="1" applyFill="1" applyBorder="1" applyAlignment="1">
      <alignment horizontal="center"/>
    </xf>
    <xf numFmtId="164" fontId="32" fillId="24" borderId="25" xfId="48" applyNumberFormat="1" applyFont="1" applyFill="1" applyBorder="1" applyAlignment="1">
      <alignment horizontal="center"/>
    </xf>
    <xf numFmtId="0" fontId="32" fillId="24" borderId="25" xfId="48" applyFont="1" applyFill="1" applyBorder="1" applyAlignment="1">
      <alignment horizontal="left"/>
    </xf>
    <xf numFmtId="0" fontId="40" fillId="24" borderId="37" xfId="49" applyFont="1" applyFill="1" applyBorder="1" applyAlignment="1">
      <alignment horizontal="center" vertical="center"/>
    </xf>
    <xf numFmtId="0" fontId="41" fillId="24" borderId="22" xfId="49" applyFont="1" applyFill="1" applyBorder="1" applyAlignment="1">
      <alignment horizontal="right"/>
    </xf>
    <xf numFmtId="164" fontId="32" fillId="24" borderId="29" xfId="48" applyNumberFormat="1" applyFont="1" applyFill="1" applyBorder="1" applyAlignment="1">
      <alignment horizontal="center"/>
    </xf>
    <xf numFmtId="164" fontId="32" fillId="24" borderId="45" xfId="48" applyNumberFormat="1" applyFont="1" applyFill="1" applyBorder="1" applyAlignment="1">
      <alignment horizontal="center"/>
    </xf>
    <xf numFmtId="164" fontId="32" fillId="24" borderId="31" xfId="48" applyNumberFormat="1" applyFont="1" applyFill="1" applyBorder="1" applyAlignment="1">
      <alignment horizontal="center"/>
    </xf>
    <xf numFmtId="0" fontId="32" fillId="24" borderId="31" xfId="48" applyFont="1" applyFill="1" applyBorder="1" applyAlignment="1">
      <alignment horizontal="left"/>
    </xf>
    <xf numFmtId="0" fontId="40" fillId="24" borderId="46" xfId="49" applyFont="1" applyFill="1" applyBorder="1" applyAlignment="1">
      <alignment horizontal="center" vertical="center"/>
    </xf>
    <xf numFmtId="0" fontId="33" fillId="24" borderId="18" xfId="49" applyFont="1" applyFill="1" applyBorder="1" applyAlignment="1">
      <alignment horizontal="left"/>
    </xf>
    <xf numFmtId="0" fontId="38" fillId="0" borderId="25" xfId="48" applyFont="1" applyBorder="1" applyAlignment="1">
      <alignment horizontal="center"/>
    </xf>
    <xf numFmtId="0" fontId="38" fillId="0" borderId="19" xfId="48" applyFont="1" applyBorder="1" applyAlignment="1">
      <alignment horizontal="center" vertical="center"/>
    </xf>
    <xf numFmtId="0" fontId="33" fillId="24" borderId="19" xfId="49" applyFont="1" applyFill="1" applyBorder="1" applyAlignment="1">
      <alignment horizontal="left"/>
    </xf>
    <xf numFmtId="0" fontId="38" fillId="0" borderId="31" xfId="48" applyFont="1" applyBorder="1" applyAlignment="1">
      <alignment horizontal="center"/>
    </xf>
    <xf numFmtId="0" fontId="42" fillId="0" borderId="0" xfId="48" applyFont="1" applyAlignment="1">
      <alignment horizontal="center" vertical="center"/>
    </xf>
    <xf numFmtId="0" fontId="43" fillId="0" borderId="0" xfId="48" applyFont="1" applyAlignment="1">
      <alignment vertical="top"/>
    </xf>
    <xf numFmtId="0" fontId="28" fillId="0" borderId="2" xfId="48" applyFont="1" applyBorder="1" applyAlignment="1">
      <alignment vertical="center"/>
    </xf>
    <xf numFmtId="166" fontId="28" fillId="0" borderId="1" xfId="48" applyNumberFormat="1" applyFont="1" applyBorder="1" applyAlignment="1">
      <alignment horizontal="center"/>
    </xf>
    <xf numFmtId="3" fontId="28" fillId="0" borderId="1" xfId="48" applyNumberFormat="1" applyFont="1" applyBorder="1" applyAlignment="1">
      <alignment horizontal="right"/>
    </xf>
    <xf numFmtId="165" fontId="28" fillId="0" borderId="1" xfId="48" applyNumberFormat="1" applyFont="1" applyBorder="1" applyAlignment="1">
      <alignment horizontal="center"/>
    </xf>
    <xf numFmtId="0" fontId="26" fillId="0" borderId="2" xfId="48" applyFont="1" applyBorder="1" applyAlignment="1">
      <alignment vertical="center"/>
    </xf>
    <xf numFmtId="164" fontId="26" fillId="0" borderId="1" xfId="48" applyNumberFormat="1" applyFont="1" applyBorder="1" applyAlignment="1">
      <alignment horizontal="right"/>
    </xf>
    <xf numFmtId="3" fontId="26" fillId="0" borderId="1" xfId="48" applyNumberFormat="1" applyFont="1" applyBorder="1" applyAlignment="1">
      <alignment horizontal="right"/>
    </xf>
    <xf numFmtId="167" fontId="26" fillId="0" borderId="0" xfId="48" applyNumberFormat="1" applyFont="1"/>
    <xf numFmtId="0" fontId="26" fillId="0" borderId="33" xfId="48" applyFont="1" applyBorder="1" applyAlignment="1">
      <alignment horizontal="center"/>
    </xf>
    <xf numFmtId="0" fontId="33" fillId="24" borderId="3" xfId="49" applyFont="1" applyFill="1" applyBorder="1" applyAlignment="1">
      <alignment horizontal="left" vertical="center" wrapText="1"/>
    </xf>
    <xf numFmtId="2" fontId="33" fillId="24" borderId="38" xfId="49" applyNumberFormat="1" applyFont="1" applyFill="1" applyBorder="1" applyAlignment="1">
      <alignment horizontal="center" vertical="center" wrapText="1"/>
    </xf>
    <xf numFmtId="2" fontId="33" fillId="24" borderId="39" xfId="49" applyNumberFormat="1" applyFont="1" applyFill="1" applyBorder="1" applyAlignment="1">
      <alignment horizontal="center" vertical="center" wrapText="1"/>
    </xf>
    <xf numFmtId="0" fontId="33" fillId="24" borderId="1" xfId="49" applyFont="1" applyFill="1" applyBorder="1" applyAlignment="1">
      <alignment horizontal="left" vertical="center" wrapText="1"/>
    </xf>
    <xf numFmtId="0" fontId="33" fillId="24" borderId="3" xfId="49" applyFont="1" applyFill="1" applyBorder="1" applyAlignment="1">
      <alignment horizontal="center" vertical="center" wrapText="1"/>
    </xf>
    <xf numFmtId="0" fontId="32" fillId="24" borderId="18" xfId="48" applyFont="1" applyFill="1" applyBorder="1" applyAlignment="1">
      <alignment horizontal="center" vertical="top"/>
    </xf>
    <xf numFmtId="0" fontId="32" fillId="24" borderId="14" xfId="48" applyFont="1" applyFill="1" applyBorder="1" applyAlignment="1">
      <alignment horizontal="center" vertical="top"/>
    </xf>
    <xf numFmtId="0" fontId="33" fillId="24" borderId="17" xfId="49" applyFont="1" applyFill="1" applyBorder="1" applyAlignment="1">
      <alignment horizontal="left" vertical="top" wrapText="1"/>
    </xf>
    <xf numFmtId="2" fontId="33" fillId="0" borderId="25" xfId="49" applyNumberFormat="1" applyFont="1" applyBorder="1" applyAlignment="1">
      <alignment horizontal="center" vertical="center" wrapText="1"/>
    </xf>
    <xf numFmtId="0" fontId="33" fillId="24" borderId="25" xfId="49" applyFont="1" applyFill="1" applyBorder="1" applyAlignment="1">
      <alignment horizontal="center" vertical="center" wrapText="1"/>
    </xf>
    <xf numFmtId="0" fontId="33" fillId="24" borderId="37" xfId="49" applyFont="1" applyFill="1" applyBorder="1" applyAlignment="1">
      <alignment horizontal="center" vertical="center" wrapText="1"/>
    </xf>
    <xf numFmtId="0" fontId="32" fillId="24" borderId="19" xfId="48" applyFont="1" applyFill="1" applyBorder="1" applyAlignment="1">
      <alignment horizontal="center" vertical="top"/>
    </xf>
    <xf numFmtId="0" fontId="32" fillId="24" borderId="16" xfId="48" applyFont="1" applyFill="1" applyBorder="1" applyAlignment="1">
      <alignment vertical="top"/>
    </xf>
    <xf numFmtId="0" fontId="33" fillId="24" borderId="15" xfId="49" applyFont="1" applyFill="1" applyBorder="1" applyAlignment="1">
      <alignment horizontal="left" vertical="top" wrapText="1"/>
    </xf>
    <xf numFmtId="2" fontId="33" fillId="0" borderId="31" xfId="49" applyNumberFormat="1" applyFont="1" applyBorder="1" applyAlignment="1">
      <alignment horizontal="center" vertical="center" wrapText="1"/>
    </xf>
    <xf numFmtId="164" fontId="32" fillId="24" borderId="31" xfId="48" applyNumberFormat="1" applyFont="1" applyFill="1" applyBorder="1" applyAlignment="1">
      <alignment horizontal="left" vertical="center"/>
    </xf>
    <xf numFmtId="0" fontId="33" fillId="24" borderId="31" xfId="49" applyFont="1" applyFill="1" applyBorder="1" applyAlignment="1">
      <alignment horizontal="center" vertical="center" wrapText="1"/>
    </xf>
    <xf numFmtId="0" fontId="33" fillId="24" borderId="46" xfId="49" applyFont="1" applyFill="1" applyBorder="1" applyAlignment="1">
      <alignment horizontal="center" vertical="center" wrapText="1"/>
    </xf>
    <xf numFmtId="0" fontId="32" fillId="24" borderId="22" xfId="48" applyFont="1" applyFill="1" applyBorder="1" applyAlignment="1">
      <alignment horizontal="center" vertical="top"/>
    </xf>
    <xf numFmtId="0" fontId="32" fillId="24" borderId="20" xfId="48" applyFont="1" applyFill="1" applyBorder="1" applyAlignment="1">
      <alignment horizontal="center" vertical="top"/>
    </xf>
    <xf numFmtId="2" fontId="33" fillId="0" borderId="28" xfId="49" applyNumberFormat="1" applyFont="1" applyBorder="1" applyAlignment="1">
      <alignment horizontal="center" vertical="center" wrapText="1"/>
    </xf>
    <xf numFmtId="0" fontId="40" fillId="24" borderId="28" xfId="49" applyFont="1" applyFill="1" applyBorder="1" applyAlignment="1">
      <alignment horizontal="center"/>
    </xf>
    <xf numFmtId="0" fontId="44" fillId="24" borderId="19" xfId="48" applyFont="1" applyFill="1" applyBorder="1" applyAlignment="1">
      <alignment horizontal="center" vertical="top"/>
    </xf>
    <xf numFmtId="0" fontId="44" fillId="24" borderId="16" xfId="48" applyFont="1" applyFill="1" applyBorder="1" applyAlignment="1">
      <alignment horizontal="center" vertical="top"/>
    </xf>
    <xf numFmtId="0" fontId="33" fillId="24" borderId="15" xfId="49" applyFont="1" applyFill="1" applyBorder="1" applyAlignment="1">
      <alignment vertical="top" wrapText="1"/>
    </xf>
    <xf numFmtId="2" fontId="44" fillId="24" borderId="29" xfId="48" applyNumberFormat="1" applyFont="1" applyFill="1" applyBorder="1" applyAlignment="1">
      <alignment horizontal="center" vertical="center"/>
    </xf>
    <xf numFmtId="2" fontId="44" fillId="24" borderId="30" xfId="48" applyNumberFormat="1" applyFont="1" applyFill="1" applyBorder="1" applyAlignment="1">
      <alignment horizontal="center" vertical="center"/>
    </xf>
    <xf numFmtId="0" fontId="44" fillId="24" borderId="31" xfId="48" applyFont="1" applyFill="1" applyBorder="1" applyAlignment="1">
      <alignment horizontal="left" vertical="center"/>
    </xf>
    <xf numFmtId="0" fontId="40" fillId="24" borderId="31" xfId="49" applyFont="1" applyFill="1" applyBorder="1" applyAlignment="1">
      <alignment horizontal="center"/>
    </xf>
    <xf numFmtId="0" fontId="40" fillId="24" borderId="37" xfId="49" applyFont="1" applyFill="1" applyBorder="1" applyAlignment="1">
      <alignment horizontal="center"/>
    </xf>
    <xf numFmtId="0" fontId="40" fillId="24" borderId="46" xfId="49" applyFont="1" applyFill="1" applyBorder="1" applyAlignment="1">
      <alignment horizontal="center"/>
    </xf>
    <xf numFmtId="0" fontId="33" fillId="24" borderId="22" xfId="49" applyFont="1" applyFill="1" applyBorder="1" applyAlignment="1">
      <alignment horizontal="center" vertical="center" wrapText="1"/>
    </xf>
    <xf numFmtId="0" fontId="33" fillId="24" borderId="44" xfId="49" applyFont="1" applyFill="1" applyBorder="1" applyAlignment="1">
      <alignment horizontal="center" vertical="center" wrapText="1"/>
    </xf>
    <xf numFmtId="1" fontId="33" fillId="24" borderId="46" xfId="49" applyNumberFormat="1" applyFont="1" applyFill="1" applyBorder="1" applyAlignment="1">
      <alignment horizontal="center" vertical="center" wrapText="1"/>
    </xf>
    <xf numFmtId="0" fontId="33" fillId="24" borderId="3" xfId="49" applyFont="1" applyFill="1" applyBorder="1" applyAlignment="1">
      <alignment vertical="center" wrapText="1"/>
    </xf>
    <xf numFmtId="2" fontId="33" fillId="0" borderId="1" xfId="49" applyNumberFormat="1" applyFont="1" applyBorder="1" applyAlignment="1">
      <alignment horizontal="center" vertical="center" wrapText="1"/>
    </xf>
    <xf numFmtId="0" fontId="33" fillId="24" borderId="21" xfId="49" applyFont="1" applyFill="1" applyBorder="1" applyAlignment="1">
      <alignment horizontal="left" vertical="top" wrapText="1"/>
    </xf>
    <xf numFmtId="2" fontId="32" fillId="24" borderId="40" xfId="48" applyNumberFormat="1" applyFont="1" applyFill="1" applyBorder="1" applyAlignment="1">
      <alignment horizontal="center" vertical="center"/>
    </xf>
    <xf numFmtId="2" fontId="32" fillId="24" borderId="41" xfId="48" applyNumberFormat="1" applyFont="1" applyFill="1" applyBorder="1" applyAlignment="1">
      <alignment horizontal="center" vertical="center"/>
    </xf>
    <xf numFmtId="0" fontId="32" fillId="24" borderId="22" xfId="48" applyFont="1" applyFill="1" applyBorder="1" applyAlignment="1">
      <alignment horizontal="left" vertical="center"/>
    </xf>
    <xf numFmtId="1" fontId="33" fillId="24" borderId="21" xfId="49" applyNumberFormat="1" applyFont="1" applyFill="1" applyBorder="1" applyAlignment="1">
      <alignment horizontal="center" vertical="center" wrapText="1"/>
    </xf>
    <xf numFmtId="0" fontId="33" fillId="24" borderId="21" xfId="49" applyFont="1" applyFill="1" applyBorder="1" applyAlignment="1">
      <alignment horizontal="center" vertical="center" wrapText="1"/>
    </xf>
    <xf numFmtId="0" fontId="32" fillId="24" borderId="25" xfId="48" applyFont="1" applyFill="1" applyBorder="1" applyAlignment="1">
      <alignment horizontal="center" vertical="top"/>
    </xf>
    <xf numFmtId="0" fontId="32" fillId="24" borderId="42" xfId="48" applyFont="1" applyFill="1" applyBorder="1" applyAlignment="1">
      <alignment horizontal="center" vertical="top"/>
    </xf>
    <xf numFmtId="0" fontId="33" fillId="24" borderId="37" xfId="49" applyFont="1" applyFill="1" applyBorder="1" applyAlignment="1">
      <alignment horizontal="left" vertical="top" wrapText="1"/>
    </xf>
    <xf numFmtId="0" fontId="33" fillId="24" borderId="37" xfId="49" applyFont="1" applyFill="1" applyBorder="1" applyAlignment="1">
      <alignment horizontal="left" vertical="center" wrapText="1"/>
    </xf>
    <xf numFmtId="0" fontId="32" fillId="24" borderId="3" xfId="48" applyFont="1" applyFill="1" applyBorder="1" applyAlignment="1">
      <alignment vertical="center"/>
    </xf>
    <xf numFmtId="0" fontId="32" fillId="24" borderId="48" xfId="48" applyFont="1" applyFill="1" applyBorder="1" applyAlignment="1">
      <alignment horizontal="center" vertical="center"/>
    </xf>
    <xf numFmtId="0" fontId="32" fillId="24" borderId="49" xfId="48" applyFont="1" applyFill="1" applyBorder="1" applyAlignment="1">
      <alignment horizontal="center" vertical="center"/>
    </xf>
    <xf numFmtId="0" fontId="32" fillId="0" borderId="50" xfId="48" applyFont="1" applyBorder="1" applyAlignment="1">
      <alignment vertical="center" wrapText="1"/>
    </xf>
    <xf numFmtId="0" fontId="32" fillId="0" borderId="19" xfId="48" applyFont="1" applyBorder="1" applyAlignment="1">
      <alignment horizontal="center" vertical="center"/>
    </xf>
    <xf numFmtId="0" fontId="32" fillId="0" borderId="15" xfId="48" applyFont="1" applyBorder="1" applyAlignment="1">
      <alignment horizontal="center" vertical="center"/>
    </xf>
    <xf numFmtId="0" fontId="32" fillId="24" borderId="1" xfId="48" applyFont="1" applyFill="1" applyBorder="1" applyAlignment="1">
      <alignment horizontal="center" vertical="top"/>
    </xf>
    <xf numFmtId="0" fontId="32" fillId="24" borderId="2" xfId="48" applyFont="1" applyFill="1" applyBorder="1" applyAlignment="1">
      <alignment horizontal="center" vertical="top"/>
    </xf>
    <xf numFmtId="0" fontId="33" fillId="24" borderId="3" xfId="49" applyFont="1" applyFill="1" applyBorder="1" applyAlignment="1">
      <alignment horizontal="left" vertical="top" wrapText="1"/>
    </xf>
    <xf numFmtId="0" fontId="32" fillId="24" borderId="18" xfId="48" applyFont="1" applyFill="1" applyBorder="1" applyAlignment="1">
      <alignment horizontal="left" vertical="center"/>
    </xf>
    <xf numFmtId="0" fontId="33" fillId="24" borderId="3" xfId="49" applyFont="1" applyFill="1" applyBorder="1" applyAlignment="1">
      <alignment vertical="top" wrapText="1"/>
    </xf>
    <xf numFmtId="2" fontId="32" fillId="24" borderId="51" xfId="48" applyNumberFormat="1" applyFont="1" applyFill="1" applyBorder="1" applyAlignment="1">
      <alignment horizontal="center" vertical="center"/>
    </xf>
    <xf numFmtId="2" fontId="32" fillId="24" borderId="52" xfId="48" applyNumberFormat="1" applyFont="1" applyFill="1" applyBorder="1" applyAlignment="1">
      <alignment horizontal="center" vertical="center"/>
    </xf>
    <xf numFmtId="0" fontId="32" fillId="24" borderId="48" xfId="48" applyFont="1" applyFill="1" applyBorder="1" applyAlignment="1">
      <alignment horizontal="left" vertical="center"/>
    </xf>
    <xf numFmtId="0" fontId="32" fillId="0" borderId="48" xfId="48" applyFont="1" applyBorder="1" applyAlignment="1">
      <alignment horizontal="center" vertical="center"/>
    </xf>
    <xf numFmtId="0" fontId="33" fillId="24" borderId="50" xfId="49" applyFont="1" applyFill="1" applyBorder="1" applyAlignment="1">
      <alignment horizontal="center" vertical="center" wrapText="1"/>
    </xf>
    <xf numFmtId="1" fontId="33" fillId="24" borderId="50" xfId="49" applyNumberFormat="1" applyFont="1" applyFill="1" applyBorder="1" applyAlignment="1">
      <alignment horizontal="center" vertical="center" wrapText="1"/>
    </xf>
    <xf numFmtId="0" fontId="33" fillId="24" borderId="37" xfId="49" applyFont="1" applyFill="1" applyBorder="1" applyAlignment="1">
      <alignment vertical="center" wrapText="1"/>
    </xf>
    <xf numFmtId="0" fontId="32" fillId="24" borderId="20" xfId="48" applyFont="1" applyFill="1" applyBorder="1" applyAlignment="1">
      <alignment vertical="top"/>
    </xf>
    <xf numFmtId="164" fontId="32" fillId="24" borderId="28" xfId="48" applyNumberFormat="1" applyFont="1" applyFill="1" applyBorder="1" applyAlignment="1">
      <alignment horizontal="left" vertical="center"/>
    </xf>
    <xf numFmtId="0" fontId="32" fillId="24" borderId="16" xfId="48" applyFont="1" applyFill="1" applyBorder="1" applyAlignment="1">
      <alignment horizontal="center" vertical="top"/>
    </xf>
    <xf numFmtId="0" fontId="33" fillId="0" borderId="15" xfId="49" applyFont="1" applyBorder="1" applyAlignment="1">
      <alignment vertical="top" wrapText="1"/>
    </xf>
    <xf numFmtId="0" fontId="33" fillId="24" borderId="37" xfId="49" applyFont="1" applyFill="1" applyBorder="1" applyAlignment="1">
      <alignment horizontal="left" vertical="center"/>
    </xf>
    <xf numFmtId="2" fontId="32" fillId="24" borderId="45" xfId="48" applyNumberFormat="1" applyFont="1" applyFill="1" applyBorder="1" applyAlignment="1">
      <alignment horizontal="center" vertical="center"/>
    </xf>
    <xf numFmtId="0" fontId="32" fillId="24" borderId="46" xfId="48" applyFont="1" applyFill="1" applyBorder="1" applyAlignment="1">
      <alignment horizontal="left" vertical="center"/>
    </xf>
    <xf numFmtId="0" fontId="33" fillId="24" borderId="17" xfId="49" applyFont="1" applyFill="1" applyBorder="1" applyAlignment="1">
      <alignment horizontal="left" vertical="center" wrapText="1"/>
    </xf>
    <xf numFmtId="0" fontId="32" fillId="24" borderId="16" xfId="48" applyFont="1" applyFill="1" applyBorder="1" applyAlignment="1">
      <alignment vertical="center"/>
    </xf>
    <xf numFmtId="0" fontId="33" fillId="24" borderId="15" xfId="49" applyFont="1" applyFill="1" applyBorder="1" applyAlignment="1">
      <alignment horizontal="left" vertical="center" wrapText="1"/>
    </xf>
    <xf numFmtId="0" fontId="32" fillId="0" borderId="18" xfId="48" applyFont="1" applyBorder="1" applyAlignment="1">
      <alignment horizontal="center" vertical="center"/>
    </xf>
    <xf numFmtId="0" fontId="32" fillId="0" borderId="14" xfId="48" applyFont="1" applyBorder="1" applyAlignment="1">
      <alignment horizontal="center" vertical="center"/>
    </xf>
    <xf numFmtId="0" fontId="33" fillId="0" borderId="17" xfId="49" applyFont="1" applyBorder="1" applyAlignment="1">
      <alignment horizontal="left" vertical="center" wrapText="1"/>
    </xf>
    <xf numFmtId="2" fontId="32" fillId="0" borderId="23" xfId="48" applyNumberFormat="1" applyFont="1" applyBorder="1" applyAlignment="1">
      <alignment horizontal="center" vertical="center"/>
    </xf>
    <xf numFmtId="2" fontId="32" fillId="0" borderId="24" xfId="48" applyNumberFormat="1" applyFont="1" applyBorder="1" applyAlignment="1">
      <alignment horizontal="center" vertical="center"/>
    </xf>
    <xf numFmtId="0" fontId="32" fillId="0" borderId="25" xfId="48" applyFont="1" applyBorder="1" applyAlignment="1">
      <alignment horizontal="left" vertical="center"/>
    </xf>
    <xf numFmtId="0" fontId="33" fillId="0" borderId="37" xfId="49" applyFont="1" applyBorder="1" applyAlignment="1">
      <alignment horizontal="center" vertical="center" wrapText="1"/>
    </xf>
    <xf numFmtId="1" fontId="33" fillId="0" borderId="37" xfId="49" applyNumberFormat="1" applyFont="1" applyBorder="1" applyAlignment="1">
      <alignment horizontal="center" vertical="center" wrapText="1"/>
    </xf>
    <xf numFmtId="0" fontId="32" fillId="0" borderId="16" xfId="48" applyFont="1" applyBorder="1" applyAlignment="1">
      <alignment vertical="center"/>
    </xf>
    <xf numFmtId="0" fontId="33" fillId="0" borderId="15" xfId="49" applyFont="1" applyBorder="1" applyAlignment="1">
      <alignment horizontal="left" vertical="center" wrapText="1"/>
    </xf>
    <xf numFmtId="2" fontId="32" fillId="0" borderId="29" xfId="48" applyNumberFormat="1" applyFont="1" applyBorder="1" applyAlignment="1">
      <alignment horizontal="center" vertical="center"/>
    </xf>
    <xf numFmtId="2" fontId="32" fillId="0" borderId="30" xfId="48" applyNumberFormat="1" applyFont="1" applyBorder="1" applyAlignment="1">
      <alignment horizontal="center" vertical="center"/>
    </xf>
    <xf numFmtId="164" fontId="32" fillId="0" borderId="31" xfId="48" applyNumberFormat="1" applyFont="1" applyBorder="1" applyAlignment="1">
      <alignment horizontal="left" vertical="center"/>
    </xf>
    <xf numFmtId="0" fontId="33" fillId="0" borderId="46" xfId="49" applyFont="1" applyBorder="1" applyAlignment="1">
      <alignment horizontal="center" vertical="center" wrapText="1"/>
    </xf>
    <xf numFmtId="0" fontId="44" fillId="24" borderId="25" xfId="48" applyFont="1" applyFill="1" applyBorder="1" applyAlignment="1">
      <alignment horizontal="center" vertical="center"/>
    </xf>
    <xf numFmtId="0" fontId="44" fillId="24" borderId="42" xfId="48" applyFont="1" applyFill="1" applyBorder="1" applyAlignment="1">
      <alignment horizontal="center" vertical="center"/>
    </xf>
    <xf numFmtId="0" fontId="35" fillId="24" borderId="37" xfId="49" applyFont="1" applyFill="1" applyBorder="1" applyAlignment="1">
      <alignment horizontal="left" vertical="center" wrapText="1"/>
    </xf>
    <xf numFmtId="2" fontId="44" fillId="24" borderId="23" xfId="48" applyNumberFormat="1" applyFont="1" applyFill="1" applyBorder="1" applyAlignment="1">
      <alignment horizontal="center" vertical="center"/>
    </xf>
    <xf numFmtId="2" fontId="44" fillId="24" borderId="24" xfId="48" applyNumberFormat="1" applyFont="1" applyFill="1" applyBorder="1" applyAlignment="1">
      <alignment horizontal="center" vertical="center"/>
    </xf>
    <xf numFmtId="0" fontId="44" fillId="24" borderId="25" xfId="48" applyFont="1" applyFill="1" applyBorder="1" applyAlignment="1">
      <alignment horizontal="left" vertical="center"/>
    </xf>
    <xf numFmtId="0" fontId="39" fillId="24" borderId="18" xfId="49" applyFont="1" applyFill="1" applyBorder="1" applyAlignment="1">
      <alignment horizontal="left" wrapText="1"/>
    </xf>
    <xf numFmtId="1" fontId="45" fillId="0" borderId="25" xfId="48" applyNumberFormat="1" applyFont="1" applyBorder="1" applyAlignment="1">
      <alignment horizontal="center" vertical="center"/>
    </xf>
    <xf numFmtId="1" fontId="38" fillId="0" borderId="25" xfId="48" applyNumberFormat="1" applyFont="1" applyBorder="1" applyAlignment="1">
      <alignment horizontal="center" vertical="center"/>
    </xf>
    <xf numFmtId="1" fontId="38" fillId="0" borderId="37" xfId="48" applyNumberFormat="1" applyFont="1" applyBorder="1" applyAlignment="1">
      <alignment horizontal="center" vertical="center"/>
    </xf>
    <xf numFmtId="0" fontId="39" fillId="24" borderId="19" xfId="49" applyFont="1" applyFill="1" applyBorder="1" applyAlignment="1">
      <alignment horizontal="left" wrapText="1"/>
    </xf>
    <xf numFmtId="0" fontId="32" fillId="24" borderId="53" xfId="48" applyFont="1" applyFill="1" applyBorder="1" applyAlignment="1">
      <alignment horizontal="center"/>
    </xf>
    <xf numFmtId="0" fontId="38" fillId="0" borderId="31" xfId="48" applyFont="1" applyBorder="1" applyAlignment="1">
      <alignment horizontal="center" vertical="center"/>
    </xf>
    <xf numFmtId="0" fontId="40" fillId="0" borderId="46" xfId="49" applyFont="1" applyBorder="1" applyAlignment="1">
      <alignment horizontal="center" vertical="center"/>
    </xf>
    <xf numFmtId="0" fontId="39" fillId="24" borderId="1" xfId="49" applyFont="1" applyFill="1" applyBorder="1" applyAlignment="1">
      <alignment horizontal="left" wrapText="1"/>
    </xf>
    <xf numFmtId="164" fontId="32" fillId="24" borderId="3" xfId="48" applyNumberFormat="1" applyFont="1" applyFill="1" applyBorder="1" applyAlignment="1">
      <alignment horizontal="center"/>
    </xf>
    <xf numFmtId="0" fontId="32" fillId="24" borderId="2" xfId="48" applyFont="1" applyFill="1" applyBorder="1" applyAlignment="1">
      <alignment horizontal="center"/>
    </xf>
    <xf numFmtId="0" fontId="39" fillId="24" borderId="3" xfId="49" applyFont="1" applyFill="1" applyBorder="1" applyAlignment="1">
      <alignment horizontal="center" vertical="center" wrapText="1"/>
    </xf>
    <xf numFmtId="0" fontId="39" fillId="0" borderId="3" xfId="49" applyFont="1" applyBorder="1" applyAlignment="1">
      <alignment horizontal="center" vertical="center" wrapText="1"/>
    </xf>
    <xf numFmtId="0" fontId="40" fillId="0" borderId="3" xfId="49" applyFont="1" applyBorder="1" applyAlignment="1">
      <alignment horizontal="center" vertical="center"/>
    </xf>
    <xf numFmtId="0" fontId="35" fillId="24" borderId="1" xfId="49" applyFont="1" applyFill="1" applyBorder="1" applyAlignment="1">
      <alignment horizontal="left" wrapText="1"/>
    </xf>
    <xf numFmtId="164" fontId="32" fillId="0" borderId="1" xfId="48" applyNumberFormat="1" applyFont="1" applyBorder="1" applyAlignment="1">
      <alignment horizontal="center"/>
    </xf>
    <xf numFmtId="0" fontId="32" fillId="0" borderId="2" xfId="48" applyFont="1" applyBorder="1" applyAlignment="1">
      <alignment horizontal="center"/>
    </xf>
    <xf numFmtId="0" fontId="32" fillId="0" borderId="1" xfId="48" applyFont="1" applyBorder="1" applyAlignment="1">
      <alignment horizontal="left"/>
    </xf>
    <xf numFmtId="0" fontId="40" fillId="24" borderId="3" xfId="49" applyFont="1" applyFill="1" applyBorder="1" applyAlignment="1">
      <alignment horizontal="center"/>
    </xf>
    <xf numFmtId="1" fontId="30" fillId="0" borderId="1" xfId="48" applyNumberFormat="1" applyFont="1" applyBorder="1" applyAlignment="1">
      <alignment horizontal="center" vertical="center"/>
    </xf>
    <xf numFmtId="0" fontId="35" fillId="24" borderId="18" xfId="49" applyFont="1" applyFill="1" applyBorder="1" applyAlignment="1">
      <alignment horizontal="left" vertical="center"/>
    </xf>
    <xf numFmtId="164" fontId="35" fillId="24" borderId="50" xfId="49" applyNumberFormat="1" applyFont="1" applyFill="1" applyBorder="1" applyAlignment="1">
      <alignment horizontal="center" vertical="center"/>
    </xf>
    <xf numFmtId="164" fontId="35" fillId="24" borderId="49" xfId="49" applyNumberFormat="1" applyFont="1" applyFill="1" applyBorder="1" applyAlignment="1">
      <alignment horizontal="center" vertical="center"/>
    </xf>
    <xf numFmtId="0" fontId="35" fillId="24" borderId="48" xfId="49" applyFont="1" applyFill="1" applyBorder="1" applyAlignment="1">
      <alignment horizontal="left" vertical="center"/>
    </xf>
    <xf numFmtId="0" fontId="38" fillId="0" borderId="48" xfId="48" applyFont="1" applyBorder="1"/>
    <xf numFmtId="0" fontId="39" fillId="24" borderId="25" xfId="49" applyFont="1" applyFill="1" applyBorder="1" applyAlignment="1">
      <alignment horizontal="center" vertical="center"/>
    </xf>
    <xf numFmtId="0" fontId="39" fillId="24" borderId="50" xfId="49" applyFont="1" applyFill="1" applyBorder="1" applyAlignment="1">
      <alignment horizontal="center" vertical="center"/>
    </xf>
    <xf numFmtId="164" fontId="32" fillId="24" borderId="54" xfId="48" applyNumberFormat="1" applyFont="1" applyFill="1" applyBorder="1" applyAlignment="1">
      <alignment horizontal="center"/>
    </xf>
    <xf numFmtId="164" fontId="32" fillId="24" borderId="55" xfId="48" applyNumberFormat="1" applyFont="1" applyFill="1" applyBorder="1" applyAlignment="1">
      <alignment horizontal="center"/>
    </xf>
    <xf numFmtId="0" fontId="32" fillId="24" borderId="56" xfId="48" applyFont="1" applyFill="1" applyBorder="1" applyAlignment="1">
      <alignment horizontal="center"/>
    </xf>
    <xf numFmtId="0" fontId="32" fillId="24" borderId="55" xfId="48" applyFont="1" applyFill="1" applyBorder="1" applyAlignment="1">
      <alignment horizontal="left"/>
    </xf>
    <xf numFmtId="0" fontId="38" fillId="0" borderId="55" xfId="48" applyFont="1" applyBorder="1"/>
    <xf numFmtId="0" fontId="39" fillId="24" borderId="28" xfId="49" applyFont="1" applyFill="1" applyBorder="1" applyAlignment="1">
      <alignment horizontal="center" vertical="center" wrapText="1"/>
    </xf>
    <xf numFmtId="0" fontId="40" fillId="0" borderId="54" xfId="49" applyFont="1" applyBorder="1" applyAlignment="1">
      <alignment horizontal="center" vertical="center"/>
    </xf>
    <xf numFmtId="164" fontId="32" fillId="24" borderId="17" xfId="48" applyNumberFormat="1" applyFont="1" applyFill="1" applyBorder="1" applyAlignment="1">
      <alignment horizontal="center"/>
    </xf>
    <xf numFmtId="164" fontId="32" fillId="24" borderId="18" xfId="48" applyNumberFormat="1" applyFont="1" applyFill="1" applyBorder="1" applyAlignment="1">
      <alignment horizontal="center"/>
    </xf>
    <xf numFmtId="0" fontId="32" fillId="24" borderId="14" xfId="48" applyFont="1" applyFill="1" applyBorder="1" applyAlignment="1">
      <alignment horizontal="center"/>
    </xf>
    <xf numFmtId="0" fontId="32" fillId="24" borderId="18" xfId="48" applyFont="1" applyFill="1" applyBorder="1" applyAlignment="1">
      <alignment horizontal="left"/>
    </xf>
    <xf numFmtId="0" fontId="38" fillId="0" borderId="18" xfId="48" applyFont="1" applyBorder="1"/>
    <xf numFmtId="0" fontId="40" fillId="24" borderId="17" xfId="49" applyFont="1" applyFill="1" applyBorder="1" applyAlignment="1">
      <alignment horizontal="center" vertical="center"/>
    </xf>
    <xf numFmtId="164" fontId="32" fillId="24" borderId="50" xfId="48" applyNumberFormat="1" applyFont="1" applyFill="1" applyBorder="1" applyAlignment="1">
      <alignment horizontal="center"/>
    </xf>
    <xf numFmtId="164" fontId="32" fillId="24" borderId="48" xfId="48" applyNumberFormat="1" applyFont="1" applyFill="1" applyBorder="1" applyAlignment="1">
      <alignment horizontal="center"/>
    </xf>
    <xf numFmtId="0" fontId="32" fillId="24" borderId="49" xfId="48" applyFont="1" applyFill="1" applyBorder="1" applyAlignment="1">
      <alignment horizontal="center"/>
    </xf>
    <xf numFmtId="0" fontId="32" fillId="24" borderId="48" xfId="48" applyFont="1" applyFill="1" applyBorder="1" applyAlignment="1">
      <alignment horizontal="left"/>
    </xf>
    <xf numFmtId="0" fontId="38" fillId="0" borderId="48" xfId="48" applyFont="1" applyBorder="1" applyAlignment="1">
      <alignment horizontal="center" vertical="center"/>
    </xf>
    <xf numFmtId="0" fontId="40" fillId="0" borderId="21" xfId="49" applyFont="1" applyBorder="1" applyAlignment="1">
      <alignment horizontal="center" vertical="center"/>
    </xf>
    <xf numFmtId="164" fontId="32" fillId="24" borderId="46" xfId="48" applyNumberFormat="1" applyFont="1" applyFill="1" applyBorder="1" applyAlignment="1">
      <alignment horizontal="center"/>
    </xf>
    <xf numFmtId="0" fontId="39" fillId="24" borderId="46" xfId="49" applyFont="1" applyFill="1" applyBorder="1" applyAlignment="1">
      <alignment horizontal="center" vertical="center" wrapText="1"/>
    </xf>
    <xf numFmtId="164" fontId="35" fillId="0" borderId="1" xfId="49" applyNumberFormat="1" applyFont="1" applyBorder="1" applyAlignment="1">
      <alignment horizontal="center" wrapText="1"/>
    </xf>
    <xf numFmtId="0" fontId="35" fillId="0" borderId="1" xfId="49" applyFont="1" applyBorder="1" applyAlignment="1">
      <alignment horizontal="left" wrapText="1"/>
    </xf>
    <xf numFmtId="0" fontId="39" fillId="24" borderId="1" xfId="49" applyFont="1" applyFill="1" applyBorder="1" applyAlignment="1">
      <alignment horizontal="center" vertical="center" wrapText="1"/>
    </xf>
    <xf numFmtId="0" fontId="35" fillId="24" borderId="1" xfId="49" applyFont="1" applyFill="1" applyBorder="1" applyAlignment="1">
      <alignment horizontal="left"/>
    </xf>
    <xf numFmtId="0" fontId="32" fillId="0" borderId="1" xfId="48" applyFont="1" applyBorder="1" applyAlignment="1">
      <alignment horizontal="center"/>
    </xf>
    <xf numFmtId="0" fontId="39" fillId="0" borderId="1" xfId="49" applyFont="1" applyBorder="1" applyAlignment="1">
      <alignment horizontal="center" vertical="center" wrapText="1"/>
    </xf>
    <xf numFmtId="0" fontId="35" fillId="24" borderId="1" xfId="49" applyFont="1" applyFill="1" applyBorder="1" applyAlignment="1">
      <alignment horizontal="left" vertical="center" wrapText="1"/>
    </xf>
    <xf numFmtId="164" fontId="35" fillId="24" borderId="1" xfId="49" applyNumberFormat="1" applyFont="1" applyFill="1" applyBorder="1" applyAlignment="1">
      <alignment horizontal="center" vertical="center" wrapText="1"/>
    </xf>
    <xf numFmtId="0" fontId="39" fillId="24" borderId="1" xfId="49" applyFont="1" applyFill="1" applyBorder="1" applyAlignment="1">
      <alignment wrapText="1"/>
    </xf>
    <xf numFmtId="0" fontId="39" fillId="0" borderId="18" xfId="49" applyFont="1" applyBorder="1" applyAlignment="1">
      <alignment vertical="center" wrapText="1"/>
    </xf>
    <xf numFmtId="164" fontId="32" fillId="24" borderId="37" xfId="48" applyNumberFormat="1" applyFont="1" applyFill="1" applyBorder="1" applyAlignment="1">
      <alignment horizontal="center" vertical="center"/>
    </xf>
    <xf numFmtId="164" fontId="32" fillId="24" borderId="25" xfId="48" applyNumberFormat="1" applyFont="1" applyFill="1" applyBorder="1" applyAlignment="1">
      <alignment horizontal="center" vertical="center"/>
    </xf>
    <xf numFmtId="0" fontId="32" fillId="24" borderId="42" xfId="48" applyFont="1" applyFill="1" applyBorder="1" applyAlignment="1">
      <alignment horizontal="center"/>
    </xf>
    <xf numFmtId="0" fontId="39" fillId="24" borderId="37" xfId="49" applyFont="1" applyFill="1" applyBorder="1" applyAlignment="1">
      <alignment horizontal="center" vertical="center" wrapText="1"/>
    </xf>
    <xf numFmtId="0" fontId="46" fillId="0" borderId="19" xfId="49" applyFont="1" applyBorder="1" applyAlignment="1">
      <alignment horizontal="right" vertical="center" wrapText="1"/>
    </xf>
    <xf numFmtId="0" fontId="32" fillId="0" borderId="31" xfId="48" applyFont="1" applyBorder="1" applyAlignment="1">
      <alignment horizontal="center"/>
    </xf>
    <xf numFmtId="0" fontId="32" fillId="0" borderId="53" xfId="48" applyFont="1" applyBorder="1" applyAlignment="1">
      <alignment horizontal="center"/>
    </xf>
    <xf numFmtId="0" fontId="38" fillId="0" borderId="19" xfId="48" applyFont="1" applyBorder="1"/>
    <xf numFmtId="0" fontId="32" fillId="0" borderId="46" xfId="48" applyFont="1" applyBorder="1" applyAlignment="1">
      <alignment horizontal="center"/>
    </xf>
    <xf numFmtId="0" fontId="44" fillId="0" borderId="20" xfId="48" applyFont="1" applyBorder="1" applyAlignment="1">
      <alignment horizontal="center" vertical="center"/>
    </xf>
    <xf numFmtId="0" fontId="32" fillId="0" borderId="21" xfId="48" applyFont="1" applyBorder="1" applyAlignment="1">
      <alignment horizontal="left" vertical="center"/>
    </xf>
    <xf numFmtId="2" fontId="32" fillId="0" borderId="25" xfId="48" applyNumberFormat="1" applyFont="1" applyBorder="1" applyAlignment="1">
      <alignment horizontal="center" vertical="center"/>
    </xf>
    <xf numFmtId="2" fontId="38" fillId="0" borderId="25" xfId="48" applyNumberFormat="1" applyFont="1" applyBorder="1" applyAlignment="1">
      <alignment horizontal="center"/>
    </xf>
    <xf numFmtId="0" fontId="35" fillId="0" borderId="48" xfId="1" applyFont="1" applyBorder="1" applyAlignment="1">
      <alignment horizontal="center" vertical="center" wrapText="1"/>
    </xf>
    <xf numFmtId="2" fontId="38" fillId="0" borderId="28" xfId="48" applyNumberFormat="1" applyFont="1" applyBorder="1" applyAlignment="1">
      <alignment horizontal="center"/>
    </xf>
    <xf numFmtId="2" fontId="32" fillId="0" borderId="28" xfId="48" applyNumberFormat="1" applyFont="1" applyBorder="1" applyAlignment="1">
      <alignment horizontal="center" vertical="center"/>
    </xf>
    <xf numFmtId="0" fontId="32" fillId="0" borderId="28" xfId="48" applyFont="1" applyBorder="1" applyAlignment="1">
      <alignment horizontal="left" vertical="center"/>
    </xf>
    <xf numFmtId="0" fontId="39" fillId="0" borderId="28" xfId="1" applyFont="1" applyBorder="1" applyAlignment="1">
      <alignment horizontal="center" vertical="center" wrapText="1"/>
    </xf>
    <xf numFmtId="0" fontId="32" fillId="0" borderId="22" xfId="48" applyFont="1" applyBorder="1" applyAlignment="1">
      <alignment vertical="center"/>
    </xf>
    <xf numFmtId="0" fontId="44" fillId="0" borderId="20" xfId="48" applyFont="1" applyBorder="1" applyAlignment="1">
      <alignment vertical="center"/>
    </xf>
    <xf numFmtId="0" fontId="44" fillId="0" borderId="21" xfId="48" applyFont="1" applyBorder="1" applyAlignment="1">
      <alignment vertical="center"/>
    </xf>
    <xf numFmtId="0" fontId="32" fillId="0" borderId="48" xfId="48" applyFont="1" applyBorder="1" applyAlignment="1">
      <alignment horizontal="left" vertical="center"/>
    </xf>
    <xf numFmtId="0" fontId="32" fillId="0" borderId="19" xfId="48" applyFont="1" applyBorder="1" applyAlignment="1">
      <alignment vertical="center"/>
    </xf>
    <xf numFmtId="0" fontId="44" fillId="0" borderId="16" xfId="48" applyFont="1" applyBorder="1" applyAlignment="1">
      <alignment vertical="center"/>
    </xf>
    <xf numFmtId="0" fontId="44" fillId="0" borderId="15" xfId="48" applyFont="1" applyBorder="1" applyAlignment="1">
      <alignment vertical="center"/>
    </xf>
    <xf numFmtId="2" fontId="38" fillId="0" borderId="31" xfId="48" applyNumberFormat="1" applyFont="1" applyBorder="1" applyAlignment="1">
      <alignment horizontal="center"/>
    </xf>
    <xf numFmtId="2" fontId="32" fillId="0" borderId="31" xfId="48" applyNumberFormat="1" applyFont="1" applyBorder="1" applyAlignment="1">
      <alignment horizontal="center" vertical="center"/>
    </xf>
    <xf numFmtId="0" fontId="32" fillId="0" borderId="31" xfId="48" applyFont="1" applyBorder="1" applyAlignment="1">
      <alignment horizontal="left" vertical="center"/>
    </xf>
    <xf numFmtId="0" fontId="39" fillId="0" borderId="31" xfId="1" applyFont="1" applyBorder="1" applyAlignment="1">
      <alignment horizontal="center" vertical="center" wrapText="1"/>
    </xf>
    <xf numFmtId="49" fontId="39" fillId="0" borderId="31" xfId="1" applyNumberFormat="1" applyFont="1" applyBorder="1" applyAlignment="1">
      <alignment horizontal="center" vertical="center" wrapText="1"/>
    </xf>
    <xf numFmtId="0" fontId="44" fillId="0" borderId="14" xfId="48" applyFont="1" applyBorder="1" applyAlignment="1">
      <alignment horizontal="center" vertical="center"/>
    </xf>
    <xf numFmtId="0" fontId="32" fillId="0" borderId="17" xfId="48" applyFont="1" applyBorder="1" applyAlignment="1">
      <alignment horizontal="left" vertical="center"/>
    </xf>
    <xf numFmtId="0" fontId="39" fillId="0" borderId="25" xfId="1" applyFont="1" applyBorder="1" applyAlignment="1">
      <alignment horizontal="center" vertical="center" wrapText="1"/>
    </xf>
    <xf numFmtId="0" fontId="32" fillId="0" borderId="0" xfId="48" applyFont="1" applyAlignment="1">
      <alignment horizontal="left" vertical="center"/>
    </xf>
    <xf numFmtId="2" fontId="32" fillId="0" borderId="48" xfId="48" applyNumberFormat="1" applyFont="1" applyBorder="1" applyAlignment="1">
      <alignment horizontal="center" vertical="center"/>
    </xf>
    <xf numFmtId="0" fontId="39" fillId="0" borderId="48" xfId="1" applyFont="1" applyBorder="1" applyAlignment="1">
      <alignment horizontal="center" vertical="center" wrapText="1"/>
    </xf>
    <xf numFmtId="2" fontId="32" fillId="0" borderId="22" xfId="48" applyNumberFormat="1" applyFont="1" applyBorder="1" applyAlignment="1">
      <alignment horizontal="center" vertical="center"/>
    </xf>
    <xf numFmtId="0" fontId="32" fillId="0" borderId="22" xfId="48" applyFont="1" applyBorder="1" applyAlignment="1">
      <alignment horizontal="left" vertical="center"/>
    </xf>
    <xf numFmtId="0" fontId="35" fillId="0" borderId="28" xfId="1" applyFont="1" applyBorder="1" applyAlignment="1">
      <alignment horizontal="center" vertical="center" wrapText="1"/>
    </xf>
    <xf numFmtId="0" fontId="39" fillId="0" borderId="1" xfId="1" applyFont="1" applyBorder="1" applyAlignment="1">
      <alignment horizontal="center" vertical="center" wrapText="1"/>
    </xf>
    <xf numFmtId="0" fontId="39" fillId="0" borderId="19" xfId="1" applyFont="1" applyBorder="1" applyAlignment="1">
      <alignment horizontal="center" vertical="center" wrapText="1"/>
    </xf>
    <xf numFmtId="0" fontId="32" fillId="0" borderId="25" xfId="48" applyFont="1" applyBorder="1" applyAlignment="1">
      <alignment horizontal="center" vertical="center" wrapText="1"/>
    </xf>
    <xf numFmtId="0" fontId="44" fillId="0" borderId="16" xfId="48" applyFont="1" applyBorder="1" applyAlignment="1">
      <alignment horizontal="center" vertical="center"/>
    </xf>
    <xf numFmtId="0" fontId="32" fillId="0" borderId="15" xfId="48" applyFont="1" applyBorder="1" applyAlignment="1">
      <alignment horizontal="left" vertical="center"/>
    </xf>
    <xf numFmtId="2" fontId="32" fillId="0" borderId="19" xfId="48" applyNumberFormat="1" applyFont="1" applyBorder="1" applyAlignment="1">
      <alignment horizontal="center" vertical="center"/>
    </xf>
    <xf numFmtId="0" fontId="32" fillId="0" borderId="19" xfId="48" applyFont="1" applyBorder="1" applyAlignment="1">
      <alignment horizontal="left" vertical="center"/>
    </xf>
    <xf numFmtId="0" fontId="39" fillId="0" borderId="1" xfId="50" applyFont="1" applyBorder="1" applyAlignment="1">
      <alignment horizontal="center" vertical="center" wrapText="1"/>
    </xf>
    <xf numFmtId="2" fontId="38" fillId="0" borderId="55" xfId="48" applyNumberFormat="1" applyFont="1" applyBorder="1" applyAlignment="1">
      <alignment horizontal="center"/>
    </xf>
    <xf numFmtId="0" fontId="32" fillId="0" borderId="37" xfId="48" applyFont="1" applyBorder="1" applyAlignment="1">
      <alignment horizontal="left" vertical="center"/>
    </xf>
    <xf numFmtId="0" fontId="39" fillId="0" borderId="48" xfId="50" applyFont="1" applyBorder="1" applyAlignment="1">
      <alignment horizontal="center" vertical="center" wrapText="1"/>
    </xf>
    <xf numFmtId="1" fontId="39" fillId="0" borderId="48" xfId="50" applyNumberFormat="1" applyFont="1" applyBorder="1" applyAlignment="1">
      <alignment horizontal="center" vertical="center" wrapText="1"/>
    </xf>
    <xf numFmtId="0" fontId="39" fillId="0" borderId="28" xfId="50" applyFont="1" applyBorder="1" applyAlignment="1">
      <alignment horizontal="center" vertical="center" wrapText="1"/>
    </xf>
    <xf numFmtId="0" fontId="35" fillId="0" borderId="3" xfId="50" applyFont="1" applyBorder="1" applyAlignment="1">
      <alignment wrapText="1"/>
    </xf>
    <xf numFmtId="0" fontId="39" fillId="0" borderId="3" xfId="50" applyFont="1" applyBorder="1" applyAlignment="1">
      <alignment wrapText="1"/>
    </xf>
    <xf numFmtId="0" fontId="39" fillId="0" borderId="19" xfId="50" applyFont="1" applyBorder="1" applyAlignment="1">
      <alignment horizontal="center" vertical="center" wrapText="1"/>
    </xf>
    <xf numFmtId="0" fontId="32" fillId="0" borderId="15" xfId="48" applyFont="1" applyBorder="1" applyAlignment="1">
      <alignment vertical="center"/>
    </xf>
    <xf numFmtId="1" fontId="39" fillId="0" borderId="31" xfId="1" applyNumberFormat="1" applyFont="1" applyBorder="1" applyAlignment="1">
      <alignment horizontal="center" vertical="center" wrapText="1"/>
    </xf>
    <xf numFmtId="0" fontId="39" fillId="0" borderId="25" xfId="50" applyFont="1" applyBorder="1" applyAlignment="1">
      <alignment horizontal="center" vertical="center" wrapText="1"/>
    </xf>
    <xf numFmtId="0" fontId="44" fillId="0" borderId="2" xfId="48" applyFont="1" applyBorder="1" applyAlignment="1">
      <alignment horizontal="center" vertical="center"/>
    </xf>
    <xf numFmtId="0" fontId="32" fillId="0" borderId="3" xfId="48" applyFont="1" applyBorder="1" applyAlignment="1">
      <alignment horizontal="left" vertical="center"/>
    </xf>
    <xf numFmtId="2" fontId="32" fillId="0" borderId="1" xfId="48" applyNumberFormat="1" applyFont="1" applyBorder="1" applyAlignment="1">
      <alignment horizontal="center" vertical="center"/>
    </xf>
    <xf numFmtId="0" fontId="32" fillId="0" borderId="1" xfId="48" applyFont="1" applyBorder="1" applyAlignment="1">
      <alignment horizontal="left" vertical="center"/>
    </xf>
    <xf numFmtId="0" fontId="39" fillId="0" borderId="22" xfId="50" applyFont="1" applyBorder="1" applyAlignment="1">
      <alignment horizontal="center" vertical="center" wrapText="1"/>
    </xf>
    <xf numFmtId="0" fontId="38" fillId="0" borderId="18" xfId="48" applyFont="1" applyBorder="1" applyAlignment="1">
      <alignment horizontal="left" vertical="center"/>
    </xf>
    <xf numFmtId="164" fontId="32" fillId="0" borderId="18" xfId="48" applyNumberFormat="1" applyFont="1" applyBorder="1" applyAlignment="1">
      <alignment horizontal="center" vertical="center"/>
    </xf>
    <xf numFmtId="164" fontId="32" fillId="0" borderId="1" xfId="48" applyNumberFormat="1" applyFont="1" applyBorder="1" applyAlignment="1">
      <alignment horizontal="center" vertical="center"/>
    </xf>
    <xf numFmtId="164" fontId="38" fillId="0" borderId="1" xfId="48" applyNumberFormat="1" applyFont="1" applyBorder="1" applyAlignment="1">
      <alignment horizontal="center"/>
    </xf>
    <xf numFmtId="0" fontId="38" fillId="0" borderId="1" xfId="48" applyFont="1" applyBorder="1" applyAlignment="1">
      <alignment horizontal="center"/>
    </xf>
    <xf numFmtId="0" fontId="39" fillId="0" borderId="15" xfId="50" applyFont="1" applyBorder="1" applyAlignment="1">
      <alignment horizontal="center" vertical="center" wrapText="1"/>
    </xf>
    <xf numFmtId="0" fontId="38" fillId="0" borderId="1" xfId="48" applyFont="1" applyBorder="1" applyAlignment="1">
      <alignment horizontal="left" vertical="center"/>
    </xf>
    <xf numFmtId="164" fontId="38" fillId="0" borderId="19" xfId="48" applyNumberFormat="1" applyFont="1" applyBorder="1" applyAlignment="1">
      <alignment horizontal="center"/>
    </xf>
    <xf numFmtId="0" fontId="38" fillId="0" borderId="19" xfId="48" applyFont="1" applyBorder="1" applyAlignment="1">
      <alignment horizontal="center"/>
    </xf>
    <xf numFmtId="0" fontId="39" fillId="0" borderId="3" xfId="50" applyFont="1" applyBorder="1" applyAlignment="1">
      <alignment horizontal="center" vertical="center" wrapText="1"/>
    </xf>
    <xf numFmtId="0" fontId="38" fillId="0" borderId="18" xfId="48" applyFont="1" applyBorder="1" applyAlignment="1">
      <alignment horizontal="center"/>
    </xf>
    <xf numFmtId="164" fontId="38" fillId="0" borderId="25" xfId="48" applyNumberFormat="1" applyFont="1" applyBorder="1" applyAlignment="1">
      <alignment horizontal="center"/>
    </xf>
    <xf numFmtId="0" fontId="39" fillId="0" borderId="18" xfId="50" applyFont="1" applyBorder="1" applyAlignment="1">
      <alignment horizontal="center" vertical="center" wrapText="1"/>
    </xf>
    <xf numFmtId="0" fontId="39" fillId="0" borderId="37" xfId="50" applyFont="1" applyBorder="1" applyAlignment="1">
      <alignment horizontal="center" vertical="center" wrapText="1"/>
    </xf>
    <xf numFmtId="0" fontId="38" fillId="0" borderId="22" xfId="48" applyFont="1" applyBorder="1" applyAlignment="1">
      <alignment horizontal="center"/>
    </xf>
    <xf numFmtId="0" fontId="38" fillId="0" borderId="22" xfId="48" applyFont="1" applyBorder="1" applyAlignment="1">
      <alignment horizontal="left" vertical="center"/>
    </xf>
    <xf numFmtId="164" fontId="38" fillId="0" borderId="28" xfId="48" applyNumberFormat="1" applyFont="1" applyBorder="1" applyAlignment="1">
      <alignment horizontal="center"/>
    </xf>
    <xf numFmtId="0" fontId="38" fillId="0" borderId="28" xfId="48" applyFont="1" applyBorder="1" applyAlignment="1">
      <alignment horizontal="center"/>
    </xf>
    <xf numFmtId="0" fontId="39" fillId="0" borderId="55" xfId="50" applyFont="1" applyBorder="1" applyAlignment="1">
      <alignment horizontal="center" vertical="center" wrapText="1"/>
    </xf>
    <xf numFmtId="0" fontId="39" fillId="0" borderId="44" xfId="50" applyFont="1" applyBorder="1" applyAlignment="1">
      <alignment horizontal="center" vertical="center" wrapText="1"/>
    </xf>
    <xf numFmtId="0" fontId="39" fillId="0" borderId="54" xfId="50" applyFont="1" applyBorder="1" applyAlignment="1">
      <alignment horizontal="center" vertical="center" wrapText="1"/>
    </xf>
    <xf numFmtId="0" fontId="38" fillId="0" borderId="19" xfId="48" applyFont="1" applyBorder="1" applyAlignment="1">
      <alignment horizontal="left" vertical="center"/>
    </xf>
    <xf numFmtId="0" fontId="39" fillId="0" borderId="31" xfId="50" applyFont="1" applyBorder="1" applyAlignment="1">
      <alignment horizontal="center" vertical="center" wrapText="1"/>
    </xf>
    <xf numFmtId="0" fontId="39" fillId="0" borderId="46" xfId="50" applyFont="1" applyBorder="1" applyAlignment="1">
      <alignment horizontal="center" vertical="center" wrapText="1"/>
    </xf>
    <xf numFmtId="164" fontId="38" fillId="0" borderId="31" xfId="48" applyNumberFormat="1" applyFont="1" applyBorder="1" applyAlignment="1">
      <alignment horizontal="center"/>
    </xf>
    <xf numFmtId="0" fontId="26" fillId="0" borderId="33" xfId="48" applyFont="1" applyBorder="1"/>
    <xf numFmtId="0" fontId="38" fillId="0" borderId="1" xfId="48" applyFont="1" applyBorder="1" applyAlignment="1">
      <alignment horizontal="center" vertical="top"/>
    </xf>
    <xf numFmtId="0" fontId="38" fillId="0" borderId="1" xfId="48" applyFont="1" applyBorder="1" applyAlignment="1">
      <alignment horizontal="left" vertical="center" wrapText="1"/>
    </xf>
    <xf numFmtId="164" fontId="38" fillId="0" borderId="1" xfId="48" applyNumberFormat="1" applyFont="1" applyBorder="1" applyAlignment="1">
      <alignment horizontal="center" vertical="center"/>
    </xf>
    <xf numFmtId="164" fontId="38" fillId="0" borderId="19" xfId="48" applyNumberFormat="1" applyFont="1" applyBorder="1" applyAlignment="1">
      <alignment horizontal="center" vertical="center"/>
    </xf>
    <xf numFmtId="0" fontId="38" fillId="0" borderId="19" xfId="48" applyFont="1" applyBorder="1" applyAlignment="1">
      <alignment horizontal="left"/>
    </xf>
    <xf numFmtId="0" fontId="39" fillId="0" borderId="17" xfId="50" applyFont="1" applyBorder="1" applyAlignment="1">
      <alignment horizontal="center" vertical="center" wrapText="1"/>
    </xf>
    <xf numFmtId="0" fontId="38" fillId="0" borderId="25" xfId="48" applyFont="1" applyBorder="1" applyAlignment="1">
      <alignment horizontal="left"/>
    </xf>
    <xf numFmtId="0" fontId="39" fillId="0" borderId="50" xfId="50" applyFont="1" applyBorder="1" applyAlignment="1">
      <alignment horizontal="center" vertical="center" wrapText="1"/>
    </xf>
    <xf numFmtId="164" fontId="36" fillId="0" borderId="0" xfId="48" applyNumberFormat="1" applyFont="1" applyAlignment="1">
      <alignment horizontal="center"/>
    </xf>
    <xf numFmtId="0" fontId="32" fillId="24" borderId="57" xfId="48" applyFont="1" applyFill="1" applyBorder="1" applyAlignment="1">
      <alignment horizontal="center"/>
    </xf>
    <xf numFmtId="2" fontId="32" fillId="24" borderId="42" xfId="48" applyNumberFormat="1" applyFont="1" applyFill="1" applyBorder="1" applyAlignment="1">
      <alignment horizontal="center" vertical="center"/>
    </xf>
    <xf numFmtId="2" fontId="32" fillId="24" borderId="25" xfId="48" applyNumberFormat="1" applyFont="1" applyFill="1" applyBorder="1" applyAlignment="1">
      <alignment horizontal="center" vertical="center"/>
    </xf>
    <xf numFmtId="0" fontId="34" fillId="25" borderId="25" xfId="49" applyFont="1" applyFill="1" applyBorder="1" applyAlignment="1">
      <alignment horizontal="center" vertical="center" wrapText="1"/>
    </xf>
    <xf numFmtId="0" fontId="32" fillId="24" borderId="58" xfId="48" applyFont="1" applyFill="1" applyBorder="1" applyAlignment="1">
      <alignment horizontal="center"/>
    </xf>
    <xf numFmtId="2" fontId="32" fillId="24" borderId="53" xfId="48" applyNumberFormat="1" applyFont="1" applyFill="1" applyBorder="1" applyAlignment="1">
      <alignment horizontal="center" vertical="center"/>
    </xf>
    <xf numFmtId="2" fontId="32" fillId="24" borderId="31" xfId="48" applyNumberFormat="1" applyFont="1" applyFill="1" applyBorder="1" applyAlignment="1">
      <alignment horizontal="center" vertical="center"/>
    </xf>
    <xf numFmtId="0" fontId="34" fillId="25" borderId="31" xfId="49" applyFont="1" applyFill="1" applyBorder="1" applyAlignment="1">
      <alignment horizontal="center" vertical="center" wrapText="1"/>
    </xf>
    <xf numFmtId="0" fontId="32" fillId="0" borderId="59" xfId="48" applyFont="1" applyBorder="1" applyAlignment="1">
      <alignment horizontal="center"/>
    </xf>
    <xf numFmtId="2" fontId="32" fillId="24" borderId="1" xfId="48" applyNumberFormat="1" applyFont="1" applyFill="1" applyBorder="1" applyAlignment="1">
      <alignment horizontal="center" vertical="center"/>
    </xf>
    <xf numFmtId="0" fontId="33" fillId="24" borderId="37" xfId="49" applyFont="1" applyFill="1" applyBorder="1" applyAlignment="1">
      <alignment wrapText="1"/>
    </xf>
    <xf numFmtId="2" fontId="32" fillId="0" borderId="42" xfId="48" applyNumberFormat="1" applyFont="1" applyBorder="1" applyAlignment="1">
      <alignment horizontal="center"/>
    </xf>
    <xf numFmtId="2" fontId="32" fillId="0" borderId="25" xfId="48" applyNumberFormat="1" applyFont="1" applyBorder="1" applyAlignment="1">
      <alignment horizontal="center"/>
    </xf>
    <xf numFmtId="2" fontId="32" fillId="0" borderId="1" xfId="48" applyNumberFormat="1" applyFont="1" applyBorder="1" applyAlignment="1">
      <alignment horizontal="center"/>
    </xf>
    <xf numFmtId="0" fontId="32" fillId="0" borderId="37" xfId="48" applyFont="1" applyBorder="1" applyAlignment="1">
      <alignment horizontal="left"/>
    </xf>
    <xf numFmtId="0" fontId="32" fillId="0" borderId="60" xfId="48" applyFont="1" applyBorder="1" applyAlignment="1">
      <alignment horizontal="center"/>
    </xf>
    <xf numFmtId="2" fontId="32" fillId="24" borderId="2" xfId="48" applyNumberFormat="1" applyFont="1" applyFill="1" applyBorder="1" applyAlignment="1">
      <alignment horizontal="center" vertical="center"/>
    </xf>
    <xf numFmtId="0" fontId="32" fillId="24" borderId="3" xfId="48" applyFont="1" applyFill="1" applyBorder="1" applyAlignment="1">
      <alignment horizontal="left" vertical="center"/>
    </xf>
    <xf numFmtId="0" fontId="32" fillId="24" borderId="18" xfId="48" applyFont="1" applyFill="1" applyBorder="1" applyAlignment="1">
      <alignment horizontal="center"/>
    </xf>
    <xf numFmtId="0" fontId="33" fillId="24" borderId="17" xfId="49" applyFont="1" applyFill="1" applyBorder="1" applyAlignment="1">
      <alignment wrapText="1"/>
    </xf>
    <xf numFmtId="0" fontId="32" fillId="0" borderId="25" xfId="48" applyFont="1" applyBorder="1" applyAlignment="1">
      <alignment horizontal="left"/>
    </xf>
    <xf numFmtId="0" fontId="32" fillId="24" borderId="22" xfId="48" applyFont="1" applyFill="1" applyBorder="1" applyAlignment="1">
      <alignment horizontal="center"/>
    </xf>
    <xf numFmtId="0" fontId="32" fillId="24" borderId="20" xfId="48" applyFont="1" applyFill="1" applyBorder="1" applyAlignment="1">
      <alignment horizontal="center"/>
    </xf>
    <xf numFmtId="16" fontId="33" fillId="24" borderId="21" xfId="49" applyNumberFormat="1" applyFont="1" applyFill="1" applyBorder="1" applyAlignment="1">
      <alignment wrapText="1"/>
    </xf>
    <xf numFmtId="2" fontId="32" fillId="0" borderId="61" xfId="48" applyNumberFormat="1" applyFont="1" applyBorder="1" applyAlignment="1">
      <alignment horizontal="center"/>
    </xf>
    <xf numFmtId="2" fontId="32" fillId="0" borderId="28" xfId="48" applyNumberFormat="1" applyFont="1" applyBorder="1" applyAlignment="1">
      <alignment horizontal="center"/>
    </xf>
    <xf numFmtId="0" fontId="32" fillId="0" borderId="28" xfId="48" applyFont="1" applyBorder="1" applyAlignment="1">
      <alignment horizontal="left"/>
    </xf>
    <xf numFmtId="0" fontId="34" fillId="25" borderId="28" xfId="49" applyFont="1" applyFill="1" applyBorder="1" applyAlignment="1">
      <alignment horizontal="center" vertical="center" wrapText="1"/>
    </xf>
    <xf numFmtId="0" fontId="32" fillId="24" borderId="19" xfId="48" applyFont="1" applyFill="1" applyBorder="1" applyAlignment="1">
      <alignment horizontal="center"/>
    </xf>
    <xf numFmtId="0" fontId="32" fillId="24" borderId="16" xfId="48" applyFont="1" applyFill="1" applyBorder="1" applyAlignment="1">
      <alignment horizontal="center"/>
    </xf>
    <xf numFmtId="16" fontId="33" fillId="24" borderId="15" xfId="49" applyNumberFormat="1" applyFont="1" applyFill="1" applyBorder="1" applyAlignment="1">
      <alignment wrapText="1"/>
    </xf>
    <xf numFmtId="2" fontId="32" fillId="0" borderId="53" xfId="48" applyNumberFormat="1" applyFont="1" applyBorder="1" applyAlignment="1">
      <alignment horizontal="center"/>
    </xf>
    <xf numFmtId="2" fontId="32" fillId="0" borderId="31" xfId="48" applyNumberFormat="1" applyFont="1" applyBorder="1" applyAlignment="1">
      <alignment horizontal="center"/>
    </xf>
    <xf numFmtId="0" fontId="32" fillId="0" borderId="31" xfId="48" applyFont="1" applyBorder="1" applyAlignment="1">
      <alignment horizontal="left"/>
    </xf>
    <xf numFmtId="0" fontId="33" fillId="24" borderId="21" xfId="49" applyFont="1" applyFill="1" applyBorder="1" applyAlignment="1">
      <alignment horizontal="left" vertical="center" wrapText="1"/>
    </xf>
    <xf numFmtId="2" fontId="32" fillId="0" borderId="49" xfId="48" applyNumberFormat="1" applyFont="1" applyBorder="1" applyAlignment="1">
      <alignment horizontal="center" vertical="center"/>
    </xf>
    <xf numFmtId="0" fontId="34" fillId="25" borderId="48" xfId="49" applyFont="1" applyFill="1" applyBorder="1" applyAlignment="1">
      <alignment horizontal="center" vertical="center" wrapText="1"/>
    </xf>
    <xf numFmtId="0" fontId="32" fillId="24" borderId="15" xfId="48" applyFont="1" applyFill="1" applyBorder="1" applyAlignment="1">
      <alignment vertical="center"/>
    </xf>
    <xf numFmtId="2" fontId="32" fillId="0" borderId="53" xfId="48" applyNumberFormat="1" applyFont="1" applyBorder="1" applyAlignment="1">
      <alignment horizontal="center" vertical="center"/>
    </xf>
    <xf numFmtId="1" fontId="33" fillId="25" borderId="31" xfId="49" applyNumberFormat="1" applyFont="1" applyFill="1" applyBorder="1" applyAlignment="1">
      <alignment horizontal="center" vertical="center" wrapText="1"/>
    </xf>
    <xf numFmtId="0" fontId="32" fillId="0" borderId="22" xfId="48" applyFont="1" applyBorder="1" applyAlignment="1">
      <alignment horizontal="center"/>
    </xf>
    <xf numFmtId="2" fontId="32" fillId="24" borderId="61" xfId="48" applyNumberFormat="1" applyFont="1" applyFill="1" applyBorder="1" applyAlignment="1">
      <alignment horizontal="center" vertical="center"/>
    </xf>
    <xf numFmtId="2" fontId="32" fillId="24" borderId="28" xfId="48" applyNumberFormat="1" applyFont="1" applyFill="1" applyBorder="1" applyAlignment="1">
      <alignment horizontal="center" vertical="center"/>
    </xf>
    <xf numFmtId="0" fontId="32" fillId="0" borderId="19" xfId="48" applyFont="1" applyBorder="1" applyAlignment="1">
      <alignment horizontal="center"/>
    </xf>
    <xf numFmtId="0" fontId="32" fillId="24" borderId="2" xfId="48" applyFont="1" applyFill="1" applyBorder="1" applyAlignment="1">
      <alignment horizontal="left" vertical="center"/>
    </xf>
    <xf numFmtId="2" fontId="32" fillId="24" borderId="16" xfId="48" applyNumberFormat="1" applyFont="1" applyFill="1" applyBorder="1" applyAlignment="1">
      <alignment horizontal="center" vertical="center"/>
    </xf>
    <xf numFmtId="2" fontId="32" fillId="24" borderId="19" xfId="48" applyNumberFormat="1" applyFont="1" applyFill="1" applyBorder="1" applyAlignment="1">
      <alignment horizontal="center" vertical="center"/>
    </xf>
    <xf numFmtId="0" fontId="34" fillId="25" borderId="1" xfId="49" applyFont="1" applyFill="1" applyBorder="1" applyAlignment="1">
      <alignment horizontal="center" vertical="center" wrapText="1"/>
    </xf>
    <xf numFmtId="0" fontId="33" fillId="25" borderId="48" xfId="49" applyFont="1" applyFill="1" applyBorder="1" applyAlignment="1">
      <alignment horizontal="center" vertical="center" wrapText="1"/>
    </xf>
    <xf numFmtId="1" fontId="33" fillId="25" borderId="25" xfId="49" applyNumberFormat="1" applyFont="1" applyFill="1" applyBorder="1" applyAlignment="1">
      <alignment horizontal="center" vertical="center" wrapText="1"/>
    </xf>
    <xf numFmtId="2" fontId="32" fillId="0" borderId="20" xfId="48" applyNumberFormat="1" applyFont="1" applyBorder="1" applyAlignment="1">
      <alignment horizontal="center" vertical="center"/>
    </xf>
    <xf numFmtId="1" fontId="33" fillId="25" borderId="28" xfId="49" applyNumberFormat="1" applyFont="1" applyFill="1" applyBorder="1" applyAlignment="1">
      <alignment horizontal="center" vertical="center" wrapText="1"/>
    </xf>
    <xf numFmtId="2" fontId="32" fillId="0" borderId="42" xfId="48" applyNumberFormat="1" applyFont="1" applyBorder="1" applyAlignment="1">
      <alignment horizontal="center" vertical="center"/>
    </xf>
    <xf numFmtId="2" fontId="32" fillId="0" borderId="61" xfId="48" applyNumberFormat="1" applyFont="1" applyBorder="1" applyAlignment="1">
      <alignment horizontal="center" vertical="center"/>
    </xf>
    <xf numFmtId="0" fontId="32" fillId="24" borderId="21" xfId="48" applyFont="1" applyFill="1" applyBorder="1" applyAlignment="1">
      <alignment vertical="center"/>
    </xf>
    <xf numFmtId="1" fontId="33" fillId="25" borderId="55" xfId="49" applyNumberFormat="1" applyFont="1" applyFill="1" applyBorder="1" applyAlignment="1">
      <alignment horizontal="center" vertical="center" wrapText="1"/>
    </xf>
    <xf numFmtId="0" fontId="32" fillId="0" borderId="16" xfId="48" applyFont="1" applyBorder="1" applyAlignment="1">
      <alignment horizontal="center" vertical="center"/>
    </xf>
    <xf numFmtId="0" fontId="33" fillId="24" borderId="15" xfId="49" applyFont="1" applyFill="1" applyBorder="1" applyAlignment="1">
      <alignment wrapText="1"/>
    </xf>
    <xf numFmtId="1" fontId="33" fillId="25" borderId="1" xfId="49" applyNumberFormat="1" applyFont="1" applyFill="1" applyBorder="1" applyAlignment="1">
      <alignment horizontal="center" vertical="center" wrapText="1"/>
    </xf>
    <xf numFmtId="2" fontId="32" fillId="0" borderId="2" xfId="48" applyNumberFormat="1" applyFont="1" applyBorder="1" applyAlignment="1">
      <alignment horizontal="center" vertical="center"/>
    </xf>
    <xf numFmtId="0" fontId="34" fillId="24" borderId="19" xfId="49" applyFont="1" applyFill="1" applyBorder="1" applyAlignment="1">
      <alignment horizontal="center" vertical="center" wrapText="1"/>
    </xf>
    <xf numFmtId="0" fontId="32" fillId="0" borderId="18" xfId="48" applyFont="1" applyBorder="1" applyAlignment="1">
      <alignment horizontal="center"/>
    </xf>
    <xf numFmtId="0" fontId="32" fillId="0" borderId="20" xfId="48" applyFont="1" applyBorder="1" applyAlignment="1">
      <alignment horizontal="center" vertical="center"/>
    </xf>
    <xf numFmtId="0" fontId="32" fillId="0" borderId="20" xfId="48" applyFont="1" applyBorder="1" applyAlignment="1">
      <alignment horizontal="center"/>
    </xf>
    <xf numFmtId="0" fontId="33" fillId="24" borderId="21" xfId="49" applyFont="1" applyFill="1" applyBorder="1" applyAlignment="1">
      <alignment wrapText="1"/>
    </xf>
    <xf numFmtId="0" fontId="33" fillId="25" borderId="21" xfId="49" applyFont="1" applyFill="1" applyBorder="1" applyAlignment="1">
      <alignment horizontal="left" vertical="center" wrapText="1"/>
    </xf>
    <xf numFmtId="0" fontId="33" fillId="24" borderId="17" xfId="49" applyFont="1" applyFill="1" applyBorder="1" applyAlignment="1">
      <alignment horizontal="left" wrapText="1"/>
    </xf>
    <xf numFmtId="0" fontId="33" fillId="24" borderId="21" xfId="49" applyFont="1" applyFill="1" applyBorder="1" applyAlignment="1">
      <alignment horizontal="left" wrapText="1"/>
    </xf>
    <xf numFmtId="2" fontId="32" fillId="0" borderId="20" xfId="48" applyNumberFormat="1" applyFont="1" applyBorder="1" applyAlignment="1">
      <alignment horizontal="center"/>
    </xf>
    <xf numFmtId="2" fontId="32" fillId="0" borderId="22" xfId="48" applyNumberFormat="1" applyFont="1" applyBorder="1" applyAlignment="1">
      <alignment horizontal="center"/>
    </xf>
    <xf numFmtId="0" fontId="32" fillId="0" borderId="22" xfId="48" applyFont="1" applyBorder="1" applyAlignment="1">
      <alignment horizontal="left"/>
    </xf>
    <xf numFmtId="0" fontId="34" fillId="25" borderId="22" xfId="49" applyFont="1" applyFill="1" applyBorder="1" applyAlignment="1">
      <alignment horizontal="center" vertical="center" wrapText="1"/>
    </xf>
    <xf numFmtId="0" fontId="33" fillId="24" borderId="15" xfId="49" applyFont="1" applyFill="1" applyBorder="1" applyAlignment="1">
      <alignment horizontal="left" wrapText="1"/>
    </xf>
    <xf numFmtId="0" fontId="33" fillId="25" borderId="15" xfId="49" applyFont="1" applyFill="1" applyBorder="1" applyAlignment="1">
      <alignment horizontal="left" vertical="center" wrapText="1"/>
    </xf>
    <xf numFmtId="1" fontId="34" fillId="25" borderId="31" xfId="49" applyNumberFormat="1" applyFont="1" applyFill="1" applyBorder="1" applyAlignment="1">
      <alignment horizontal="center" vertical="center" wrapText="1"/>
    </xf>
    <xf numFmtId="1" fontId="34" fillId="25" borderId="25" xfId="49" applyNumberFormat="1" applyFont="1" applyFill="1" applyBorder="1" applyAlignment="1">
      <alignment horizontal="center" vertical="center" wrapText="1"/>
    </xf>
    <xf numFmtId="0" fontId="32" fillId="0" borderId="25" xfId="48" applyFont="1" applyBorder="1" applyAlignment="1">
      <alignment horizontal="center"/>
    </xf>
    <xf numFmtId="0" fontId="32" fillId="0" borderId="42" xfId="48" applyFont="1" applyBorder="1" applyAlignment="1">
      <alignment horizontal="center" vertical="center"/>
    </xf>
    <xf numFmtId="0" fontId="33" fillId="0" borderId="37" xfId="49" applyFont="1" applyBorder="1" applyAlignment="1">
      <alignment horizontal="left" vertical="center" wrapText="1"/>
    </xf>
    <xf numFmtId="2" fontId="32" fillId="24" borderId="48" xfId="48" applyNumberFormat="1" applyFont="1" applyFill="1" applyBorder="1" applyAlignment="1">
      <alignment horizontal="center" vertical="center"/>
    </xf>
    <xf numFmtId="0" fontId="33" fillId="24" borderId="3" xfId="49" applyFont="1" applyFill="1" applyBorder="1" applyAlignment="1">
      <alignment wrapText="1"/>
    </xf>
    <xf numFmtId="2" fontId="32" fillId="0" borderId="2" xfId="48" applyNumberFormat="1" applyFont="1" applyBorder="1" applyAlignment="1">
      <alignment horizontal="center"/>
    </xf>
    <xf numFmtId="0" fontId="48" fillId="0" borderId="21" xfId="49" applyFont="1" applyBorder="1" applyAlignment="1">
      <alignment horizontal="left" vertical="center" wrapText="1"/>
    </xf>
    <xf numFmtId="1" fontId="34" fillId="25" borderId="28" xfId="49" applyNumberFormat="1" applyFont="1" applyFill="1" applyBorder="1" applyAlignment="1">
      <alignment horizontal="center" vertical="center" wrapText="1"/>
    </xf>
    <xf numFmtId="0" fontId="38" fillId="24" borderId="17" xfId="49" applyFont="1" applyFill="1" applyBorder="1" applyAlignment="1">
      <alignment horizontal="left" vertical="center"/>
    </xf>
    <xf numFmtId="2" fontId="40" fillId="24" borderId="23" xfId="48" applyNumberFormat="1" applyFont="1" applyFill="1" applyBorder="1" applyAlignment="1">
      <alignment horizontal="center" vertical="center"/>
    </xf>
    <xf numFmtId="0" fontId="38" fillId="0" borderId="25" xfId="48" applyFont="1" applyBorder="1" applyAlignment="1">
      <alignment horizontal="center" vertical="center"/>
    </xf>
    <xf numFmtId="2" fontId="38" fillId="0" borderId="25" xfId="48" applyNumberFormat="1" applyFont="1" applyBorder="1" applyAlignment="1">
      <alignment horizontal="center" vertical="center"/>
    </xf>
    <xf numFmtId="1" fontId="30" fillId="0" borderId="25" xfId="48" applyNumberFormat="1" applyFont="1" applyBorder="1" applyAlignment="1">
      <alignment horizontal="center" vertical="center"/>
    </xf>
    <xf numFmtId="0" fontId="39" fillId="0" borderId="25" xfId="49" applyFont="1" applyBorder="1" applyAlignment="1">
      <alignment horizontal="center" vertical="center" wrapText="1"/>
    </xf>
    <xf numFmtId="0" fontId="39" fillId="0" borderId="37" xfId="49" applyFont="1" applyBorder="1" applyAlignment="1">
      <alignment horizontal="center" vertical="center" wrapText="1"/>
    </xf>
    <xf numFmtId="0" fontId="38" fillId="24" borderId="15" xfId="49" applyFont="1" applyFill="1" applyBorder="1" applyAlignment="1">
      <alignment horizontal="left" vertical="center"/>
    </xf>
    <xf numFmtId="2" fontId="40" fillId="24" borderId="29" xfId="48" applyNumberFormat="1" applyFont="1" applyFill="1" applyBorder="1" applyAlignment="1">
      <alignment horizontal="center" vertical="center"/>
    </xf>
    <xf numFmtId="2" fontId="38" fillId="0" borderId="31" xfId="48" applyNumberFormat="1" applyFont="1" applyBorder="1" applyAlignment="1">
      <alignment horizontal="center" vertical="center"/>
    </xf>
    <xf numFmtId="1" fontId="30" fillId="0" borderId="31" xfId="48" applyNumberFormat="1" applyFont="1" applyBorder="1" applyAlignment="1">
      <alignment horizontal="center" vertical="center"/>
    </xf>
    <xf numFmtId="0" fontId="39" fillId="0" borderId="31" xfId="49" applyFont="1" applyBorder="1" applyAlignment="1">
      <alignment horizontal="center" vertical="center" wrapText="1"/>
    </xf>
    <xf numFmtId="0" fontId="39" fillId="0" borderId="46" xfId="49" applyFont="1" applyBorder="1" applyAlignment="1">
      <alignment horizontal="center" vertical="center" wrapText="1"/>
    </xf>
    <xf numFmtId="0" fontId="32" fillId="24" borderId="18" xfId="48" applyFont="1" applyFill="1" applyBorder="1" applyAlignment="1">
      <alignment horizontal="center" vertical="center" wrapText="1"/>
    </xf>
    <xf numFmtId="0" fontId="32" fillId="24" borderId="14" xfId="48" applyFont="1" applyFill="1" applyBorder="1" applyAlignment="1">
      <alignment horizontal="center" vertical="center" wrapText="1"/>
    </xf>
    <xf numFmtId="0" fontId="32" fillId="24" borderId="22" xfId="48" applyFont="1" applyFill="1" applyBorder="1" applyAlignment="1">
      <alignment horizontal="center" vertical="center" wrapText="1"/>
    </xf>
    <xf numFmtId="0" fontId="32" fillId="24" borderId="20" xfId="48" applyFont="1" applyFill="1" applyBorder="1" applyAlignment="1">
      <alignment horizontal="center" vertical="center" wrapText="1"/>
    </xf>
    <xf numFmtId="2" fontId="40" fillId="24" borderId="26" xfId="48" applyNumberFormat="1" applyFont="1" applyFill="1" applyBorder="1" applyAlignment="1">
      <alignment horizontal="center" vertical="center"/>
    </xf>
    <xf numFmtId="0" fontId="38" fillId="0" borderId="28" xfId="48" applyFont="1" applyBorder="1" applyAlignment="1">
      <alignment horizontal="center" vertical="center"/>
    </xf>
    <xf numFmtId="1" fontId="30" fillId="0" borderId="28" xfId="48" applyNumberFormat="1" applyFont="1" applyBorder="1" applyAlignment="1">
      <alignment horizontal="center" vertical="center"/>
    </xf>
    <xf numFmtId="0" fontId="39" fillId="0" borderId="28" xfId="49" applyFont="1" applyBorder="1" applyAlignment="1">
      <alignment horizontal="center" vertical="center" wrapText="1"/>
    </xf>
    <xf numFmtId="0" fontId="39" fillId="0" borderId="44" xfId="49" applyFont="1" applyBorder="1" applyAlignment="1">
      <alignment horizontal="center" vertical="center" wrapText="1"/>
    </xf>
    <xf numFmtId="0" fontId="32" fillId="24" borderId="19" xfId="48" applyFont="1" applyFill="1" applyBorder="1" applyAlignment="1">
      <alignment horizontal="center" vertical="center" wrapText="1"/>
    </xf>
    <xf numFmtId="0" fontId="32" fillId="24" borderId="16" xfId="48" applyFont="1" applyFill="1" applyBorder="1" applyAlignment="1">
      <alignment horizontal="center" vertical="center" wrapText="1"/>
    </xf>
    <xf numFmtId="0" fontId="38" fillId="24" borderId="15" xfId="49" applyFont="1" applyFill="1" applyBorder="1" applyAlignment="1">
      <alignment horizontal="left" vertical="center" wrapText="1"/>
    </xf>
    <xf numFmtId="0" fontId="39" fillId="24" borderId="31" xfId="49" applyFont="1" applyFill="1" applyBorder="1" applyAlignment="1">
      <alignment horizontal="center" vertical="center" wrapText="1"/>
    </xf>
    <xf numFmtId="164" fontId="32" fillId="24" borderId="37" xfId="48" applyNumberFormat="1" applyFont="1" applyFill="1" applyBorder="1" applyAlignment="1">
      <alignment horizontal="left" vertical="center"/>
    </xf>
    <xf numFmtId="0" fontId="39" fillId="24" borderId="25" xfId="49" applyFont="1" applyFill="1" applyBorder="1" applyAlignment="1">
      <alignment horizontal="center" vertical="center" wrapText="1"/>
    </xf>
    <xf numFmtId="0" fontId="32" fillId="24" borderId="37" xfId="48" applyFont="1" applyFill="1" applyBorder="1" applyAlignment="1">
      <alignment horizontal="center" vertical="center"/>
    </xf>
    <xf numFmtId="0" fontId="38" fillId="24" borderId="21" xfId="49" applyFont="1" applyFill="1" applyBorder="1" applyAlignment="1">
      <alignment horizontal="left" vertical="center"/>
    </xf>
    <xf numFmtId="0" fontId="32" fillId="24" borderId="44" xfId="48" applyFont="1" applyFill="1" applyBorder="1" applyAlignment="1">
      <alignment horizontal="left" vertical="center"/>
    </xf>
    <xf numFmtId="0" fontId="40" fillId="24" borderId="15" xfId="48" applyFont="1" applyFill="1" applyBorder="1" applyAlignment="1">
      <alignment horizontal="right" vertical="center"/>
    </xf>
    <xf numFmtId="2" fontId="38" fillId="24" borderId="29" xfId="49" applyNumberFormat="1" applyFont="1" applyFill="1" applyBorder="1" applyAlignment="1">
      <alignment horizontal="center" vertical="center" wrapText="1"/>
    </xf>
    <xf numFmtId="0" fontId="39" fillId="0" borderId="37" xfId="49" applyFont="1" applyBorder="1" applyAlignment="1">
      <alignment horizontal="center" vertical="center"/>
    </xf>
    <xf numFmtId="2" fontId="40" fillId="24" borderId="25" xfId="48" applyNumberFormat="1" applyFont="1" applyFill="1" applyBorder="1" applyAlignment="1">
      <alignment horizontal="center" vertical="center"/>
    </xf>
    <xf numFmtId="0" fontId="39" fillId="0" borderId="25" xfId="49" applyFont="1" applyBorder="1" applyAlignment="1">
      <alignment horizontal="center" vertical="center"/>
    </xf>
    <xf numFmtId="2" fontId="40" fillId="24" borderId="31" xfId="48" applyNumberFormat="1" applyFont="1" applyFill="1" applyBorder="1" applyAlignment="1">
      <alignment horizontal="center" vertical="center"/>
    </xf>
    <xf numFmtId="0" fontId="39" fillId="0" borderId="31" xfId="49" applyFont="1" applyBorder="1" applyAlignment="1">
      <alignment horizontal="center" vertical="center"/>
    </xf>
    <xf numFmtId="0" fontId="38" fillId="24" borderId="3" xfId="49" applyFont="1" applyFill="1" applyBorder="1" applyAlignment="1">
      <alignment horizontal="left" vertical="center" wrapText="1"/>
    </xf>
    <xf numFmtId="0" fontId="39" fillId="0" borderId="28" xfId="49" applyFont="1" applyBorder="1" applyAlignment="1">
      <alignment horizontal="center" vertical="center"/>
    </xf>
    <xf numFmtId="0" fontId="39" fillId="0" borderId="44" xfId="49" applyFont="1" applyBorder="1" applyAlignment="1">
      <alignment horizontal="center" vertical="center"/>
    </xf>
    <xf numFmtId="0" fontId="49" fillId="0" borderId="21" xfId="49" applyFont="1" applyBorder="1" applyAlignment="1">
      <alignment horizontal="right" vertical="center"/>
    </xf>
    <xf numFmtId="0" fontId="38" fillId="24" borderId="17" xfId="49" applyFont="1" applyFill="1" applyBorder="1" applyAlignment="1">
      <alignment vertical="center"/>
    </xf>
    <xf numFmtId="0" fontId="38" fillId="24" borderId="21" xfId="49" applyFont="1" applyFill="1" applyBorder="1" applyAlignment="1">
      <alignment vertical="center"/>
    </xf>
    <xf numFmtId="0" fontId="38" fillId="24" borderId="15" xfId="49" applyFont="1" applyFill="1" applyBorder="1" applyAlignment="1">
      <alignment vertical="center"/>
    </xf>
    <xf numFmtId="0" fontId="38" fillId="24" borderId="21" xfId="49" applyFont="1" applyFill="1" applyBorder="1" applyAlignment="1">
      <alignment vertical="center" wrapText="1"/>
    </xf>
    <xf numFmtId="2" fontId="40" fillId="24" borderId="62" xfId="48" applyNumberFormat="1" applyFont="1" applyFill="1" applyBorder="1" applyAlignment="1">
      <alignment horizontal="center" vertical="center"/>
    </xf>
    <xf numFmtId="0" fontId="39" fillId="0" borderId="18" xfId="49" applyFont="1" applyBorder="1" applyAlignment="1">
      <alignment horizontal="center" vertical="center" wrapText="1"/>
    </xf>
    <xf numFmtId="0" fontId="39" fillId="0" borderId="17" xfId="49" applyFont="1" applyBorder="1" applyAlignment="1">
      <alignment horizontal="center" vertical="center" wrapText="1"/>
    </xf>
    <xf numFmtId="2" fontId="38" fillId="24" borderId="23" xfId="49" applyNumberFormat="1" applyFont="1" applyFill="1" applyBorder="1" applyAlignment="1">
      <alignment horizontal="center" vertical="center" wrapText="1"/>
    </xf>
    <xf numFmtId="0" fontId="35" fillId="0" borderId="25" xfId="49" applyFont="1" applyBorder="1" applyAlignment="1">
      <alignment horizontal="center" vertical="center" wrapText="1"/>
    </xf>
    <xf numFmtId="0" fontId="35" fillId="0" borderId="37" xfId="49" applyFont="1" applyBorder="1" applyAlignment="1">
      <alignment horizontal="center" vertical="center" wrapText="1"/>
    </xf>
    <xf numFmtId="0" fontId="35" fillId="0" borderId="31" xfId="49" applyFont="1" applyBorder="1" applyAlignment="1">
      <alignment horizontal="center" vertical="center" wrapText="1"/>
    </xf>
    <xf numFmtId="0" fontId="35" fillId="0" borderId="46" xfId="49" applyFont="1" applyBorder="1" applyAlignment="1">
      <alignment horizontal="center" vertical="center" wrapText="1"/>
    </xf>
    <xf numFmtId="0" fontId="38" fillId="24" borderId="3" xfId="49" applyFont="1" applyFill="1" applyBorder="1" applyAlignment="1">
      <alignment horizontal="left" vertical="center"/>
    </xf>
    <xf numFmtId="2" fontId="40" fillId="24" borderId="38" xfId="48" applyNumberFormat="1" applyFont="1" applyFill="1" applyBorder="1" applyAlignment="1">
      <alignment horizontal="center" vertical="center"/>
    </xf>
    <xf numFmtId="2" fontId="40" fillId="24" borderId="40" xfId="48" applyNumberFormat="1" applyFont="1" applyFill="1" applyBorder="1" applyAlignment="1">
      <alignment horizontal="center" vertical="center"/>
    </xf>
    <xf numFmtId="1" fontId="30" fillId="0" borderId="22" xfId="48" applyNumberFormat="1" applyFont="1" applyBorder="1" applyAlignment="1">
      <alignment horizontal="center" vertical="center"/>
    </xf>
    <xf numFmtId="0" fontId="39" fillId="24" borderId="21" xfId="49" applyFont="1" applyFill="1" applyBorder="1" applyAlignment="1">
      <alignment horizontal="center" vertical="center" wrapText="1"/>
    </xf>
    <xf numFmtId="1" fontId="39" fillId="24" borderId="21" xfId="49" applyNumberFormat="1" applyFont="1" applyFill="1" applyBorder="1" applyAlignment="1">
      <alignment horizontal="center" vertical="center" wrapText="1"/>
    </xf>
    <xf numFmtId="0" fontId="32" fillId="24" borderId="63" xfId="48" applyFont="1" applyFill="1" applyBorder="1" applyAlignment="1">
      <alignment horizontal="left" vertical="center"/>
    </xf>
    <xf numFmtId="0" fontId="32" fillId="24" borderId="20" xfId="48" applyFont="1" applyFill="1" applyBorder="1" applyAlignment="1">
      <alignment vertical="center"/>
    </xf>
    <xf numFmtId="2" fontId="40" fillId="0" borderId="28" xfId="48" applyNumberFormat="1" applyFont="1" applyBorder="1" applyAlignment="1">
      <alignment horizontal="center" vertical="center"/>
    </xf>
    <xf numFmtId="0" fontId="32" fillId="24" borderId="64" xfId="48" applyFont="1" applyFill="1" applyBorder="1" applyAlignment="1">
      <alignment horizontal="left" vertical="center"/>
    </xf>
    <xf numFmtId="0" fontId="39" fillId="24" borderId="44" xfId="49" applyFont="1" applyFill="1" applyBorder="1" applyAlignment="1">
      <alignment horizontal="center" vertical="center" wrapText="1"/>
    </xf>
    <xf numFmtId="0" fontId="40" fillId="24" borderId="21" xfId="48" applyFont="1" applyFill="1" applyBorder="1" applyAlignment="1">
      <alignment vertical="center"/>
    </xf>
    <xf numFmtId="0" fontId="40" fillId="24" borderId="15" xfId="48" applyFont="1" applyFill="1" applyBorder="1" applyAlignment="1">
      <alignment vertical="center"/>
    </xf>
    <xf numFmtId="2" fontId="40" fillId="0" borderId="31" xfId="48" applyNumberFormat="1" applyFont="1" applyBorder="1" applyAlignment="1">
      <alignment horizontal="center" vertical="center"/>
    </xf>
    <xf numFmtId="0" fontId="32" fillId="24" borderId="65" xfId="48" applyFont="1" applyFill="1" applyBorder="1" applyAlignment="1">
      <alignment horizontal="left" vertical="center"/>
    </xf>
    <xf numFmtId="0" fontId="40" fillId="24" borderId="3" xfId="49" applyFont="1" applyFill="1" applyBorder="1" applyAlignment="1">
      <alignment horizontal="left" vertical="center"/>
    </xf>
    <xf numFmtId="0" fontId="32" fillId="24" borderId="3" xfId="48" applyFont="1" applyFill="1" applyBorder="1" applyAlignment="1">
      <alignment horizontal="center" vertical="center"/>
    </xf>
    <xf numFmtId="0" fontId="38" fillId="24" borderId="37" xfId="49" applyFont="1" applyFill="1" applyBorder="1" applyAlignment="1">
      <alignment vertical="center" wrapText="1"/>
    </xf>
    <xf numFmtId="0" fontId="38" fillId="24" borderId="3" xfId="49" applyFont="1" applyFill="1" applyBorder="1" applyAlignment="1">
      <alignment vertical="center"/>
    </xf>
    <xf numFmtId="0" fontId="38" fillId="24" borderId="3" xfId="49" applyFont="1" applyFill="1" applyBorder="1" applyAlignment="1">
      <alignment vertical="center" wrapText="1"/>
    </xf>
    <xf numFmtId="0" fontId="39" fillId="0" borderId="3" xfId="49" applyFont="1" applyBorder="1" applyAlignment="1">
      <alignment horizontal="center" vertical="center"/>
    </xf>
    <xf numFmtId="0" fontId="32" fillId="24" borderId="31" xfId="48" applyFont="1" applyFill="1" applyBorder="1" applyAlignment="1">
      <alignment horizontal="center" vertical="center"/>
    </xf>
    <xf numFmtId="1" fontId="32" fillId="24" borderId="46" xfId="48" applyNumberFormat="1" applyFont="1" applyFill="1" applyBorder="1" applyAlignment="1">
      <alignment horizontal="center" vertical="center"/>
    </xf>
    <xf numFmtId="0" fontId="32" fillId="24" borderId="46" xfId="48" applyFont="1" applyFill="1" applyBorder="1" applyAlignment="1">
      <alignment horizontal="center" vertical="center"/>
    </xf>
    <xf numFmtId="2" fontId="40" fillId="24" borderId="34" xfId="48" applyNumberFormat="1" applyFont="1" applyFill="1" applyBorder="1" applyAlignment="1">
      <alignment horizontal="center" vertical="center"/>
    </xf>
    <xf numFmtId="0" fontId="39" fillId="0" borderId="19" xfId="49" applyFont="1" applyBorder="1" applyAlignment="1">
      <alignment horizontal="center" vertical="center" wrapText="1"/>
    </xf>
    <xf numFmtId="0" fontId="39" fillId="0" borderId="15" xfId="49" applyFont="1" applyBorder="1" applyAlignment="1">
      <alignment horizontal="center" vertical="center" wrapText="1"/>
    </xf>
    <xf numFmtId="0" fontId="40" fillId="24" borderId="37" xfId="49" applyFont="1" applyFill="1" applyBorder="1" applyAlignment="1">
      <alignment horizontal="left" vertical="center"/>
    </xf>
    <xf numFmtId="2" fontId="40" fillId="0" borderId="1" xfId="48" applyNumberFormat="1" applyFont="1" applyBorder="1" applyAlignment="1">
      <alignment horizontal="center" vertical="center"/>
    </xf>
    <xf numFmtId="0" fontId="32" fillId="24" borderId="13" xfId="48" applyFont="1" applyFill="1" applyBorder="1" applyAlignment="1">
      <alignment horizontal="left" vertical="center"/>
    </xf>
    <xf numFmtId="2" fontId="40" fillId="0" borderId="25" xfId="48" applyNumberFormat="1" applyFont="1" applyBorder="1" applyAlignment="1">
      <alignment horizontal="center" vertical="center"/>
    </xf>
    <xf numFmtId="0" fontId="32" fillId="0" borderId="25" xfId="48" applyFont="1" applyBorder="1"/>
    <xf numFmtId="164" fontId="32" fillId="0" borderId="23" xfId="48" applyNumberFormat="1" applyFont="1" applyBorder="1" applyAlignment="1">
      <alignment horizontal="center"/>
    </xf>
    <xf numFmtId="164" fontId="32" fillId="0" borderId="25" xfId="48" applyNumberFormat="1" applyFont="1" applyBorder="1" applyAlignment="1">
      <alignment horizontal="center"/>
    </xf>
    <xf numFmtId="0" fontId="32" fillId="0" borderId="42" xfId="48" applyFont="1" applyBorder="1" applyAlignment="1">
      <alignment horizontal="center"/>
    </xf>
    <xf numFmtId="0" fontId="32" fillId="0" borderId="37" xfId="48" applyFont="1" applyBorder="1" applyAlignment="1">
      <alignment horizontal="center"/>
    </xf>
    <xf numFmtId="0" fontId="32" fillId="0" borderId="17" xfId="48" applyFont="1" applyBorder="1" applyAlignment="1">
      <alignment horizontal="center"/>
    </xf>
    <xf numFmtId="0" fontId="32" fillId="0" borderId="28" xfId="48" applyFont="1" applyBorder="1" applyAlignment="1">
      <alignment horizontal="center"/>
    </xf>
    <xf numFmtId="164" fontId="32" fillId="0" borderId="26" xfId="48" applyNumberFormat="1" applyFont="1" applyBorder="1" applyAlignment="1">
      <alignment horizontal="center"/>
    </xf>
    <xf numFmtId="164" fontId="32" fillId="0" borderId="28" xfId="48" applyNumberFormat="1" applyFont="1" applyBorder="1" applyAlignment="1">
      <alignment horizontal="center"/>
    </xf>
    <xf numFmtId="0" fontId="32" fillId="0" borderId="61" xfId="48" applyFont="1" applyBorder="1" applyAlignment="1">
      <alignment horizontal="center"/>
    </xf>
    <xf numFmtId="0" fontId="32" fillId="0" borderId="44" xfId="48" applyFont="1" applyBorder="1" applyAlignment="1">
      <alignment horizontal="center"/>
    </xf>
    <xf numFmtId="0" fontId="50" fillId="0" borderId="25" xfId="48" applyFont="1" applyBorder="1"/>
    <xf numFmtId="0" fontId="32" fillId="0" borderId="48" xfId="48" applyFont="1" applyBorder="1" applyAlignment="1">
      <alignment horizontal="center"/>
    </xf>
    <xf numFmtId="0" fontId="32" fillId="0" borderId="48" xfId="48" applyFont="1" applyBorder="1"/>
    <xf numFmtId="164" fontId="32" fillId="0" borderId="51" xfId="48" applyNumberFormat="1" applyFont="1" applyBorder="1" applyAlignment="1">
      <alignment horizontal="center"/>
    </xf>
    <xf numFmtId="164" fontId="32" fillId="0" borderId="48" xfId="48" applyNumberFormat="1" applyFont="1" applyBorder="1" applyAlignment="1">
      <alignment horizontal="center"/>
    </xf>
    <xf numFmtId="0" fontId="32" fillId="0" borderId="50" xfId="48" applyFont="1" applyBorder="1" applyAlignment="1">
      <alignment horizontal="center"/>
    </xf>
    <xf numFmtId="0" fontId="51" fillId="0" borderId="19" xfId="48" applyFont="1" applyBorder="1" applyAlignment="1">
      <alignment horizontal="right"/>
    </xf>
    <xf numFmtId="164" fontId="32" fillId="0" borderId="34" xfId="48" applyNumberFormat="1" applyFont="1" applyBorder="1" applyAlignment="1">
      <alignment horizontal="center"/>
    </xf>
    <xf numFmtId="164" fontId="32" fillId="0" borderId="19" xfId="48" applyNumberFormat="1" applyFont="1" applyBorder="1" applyAlignment="1">
      <alignment horizontal="center"/>
    </xf>
    <xf numFmtId="0" fontId="32" fillId="0" borderId="16" xfId="48" applyFont="1" applyBorder="1" applyAlignment="1">
      <alignment horizontal="center"/>
    </xf>
    <xf numFmtId="0" fontId="32" fillId="0" borderId="15" xfId="48" applyFont="1" applyBorder="1" applyAlignment="1">
      <alignment horizontal="center"/>
    </xf>
    <xf numFmtId="164" fontId="32" fillId="0" borderId="24" xfId="48" applyNumberFormat="1" applyFont="1" applyBorder="1" applyAlignment="1">
      <alignment horizontal="center"/>
    </xf>
    <xf numFmtId="0" fontId="44" fillId="0" borderId="25" xfId="48" applyFont="1" applyBorder="1" applyAlignment="1">
      <alignment horizontal="center"/>
    </xf>
    <xf numFmtId="0" fontId="32" fillId="0" borderId="19" xfId="48" applyFont="1" applyBorder="1"/>
    <xf numFmtId="164" fontId="32" fillId="0" borderId="35" xfId="48" applyNumberFormat="1" applyFont="1" applyBorder="1" applyAlignment="1">
      <alignment horizontal="center"/>
    </xf>
    <xf numFmtId="0" fontId="44" fillId="0" borderId="19" xfId="48" applyFont="1" applyBorder="1" applyAlignment="1">
      <alignment horizontal="center"/>
    </xf>
    <xf numFmtId="164" fontId="32" fillId="0" borderId="52" xfId="48" applyNumberFormat="1" applyFont="1" applyBorder="1" applyAlignment="1">
      <alignment horizontal="center"/>
    </xf>
    <xf numFmtId="0" fontId="32" fillId="0" borderId="49" xfId="48" applyFont="1" applyBorder="1" applyAlignment="1">
      <alignment horizontal="center"/>
    </xf>
    <xf numFmtId="0" fontId="32" fillId="0" borderId="18" xfId="48" applyFont="1" applyBorder="1"/>
    <xf numFmtId="164" fontId="32" fillId="0" borderId="62" xfId="48" applyNumberFormat="1" applyFont="1" applyBorder="1" applyAlignment="1">
      <alignment horizontal="center"/>
    </xf>
    <xf numFmtId="164" fontId="32" fillId="0" borderId="18" xfId="48" applyNumberFormat="1" applyFont="1" applyBorder="1" applyAlignment="1">
      <alignment horizontal="center"/>
    </xf>
    <xf numFmtId="0" fontId="32" fillId="0" borderId="14" xfId="48" applyFont="1" applyBorder="1" applyAlignment="1">
      <alignment horizontal="center"/>
    </xf>
    <xf numFmtId="164" fontId="32" fillId="0" borderId="29" xfId="48" applyNumberFormat="1" applyFont="1" applyBorder="1" applyAlignment="1">
      <alignment horizontal="center"/>
    </xf>
    <xf numFmtId="164" fontId="32" fillId="0" borderId="31" xfId="48" applyNumberFormat="1" applyFont="1" applyBorder="1" applyAlignment="1">
      <alignment horizontal="center"/>
    </xf>
    <xf numFmtId="0" fontId="32" fillId="0" borderId="1" xfId="48" applyFont="1" applyBorder="1"/>
    <xf numFmtId="164" fontId="32" fillId="0" borderId="38" xfId="48" applyNumberFormat="1" applyFont="1" applyBorder="1" applyAlignment="1">
      <alignment horizontal="center"/>
    </xf>
    <xf numFmtId="0" fontId="32" fillId="0" borderId="3" xfId="48" applyFont="1" applyBorder="1" applyAlignment="1">
      <alignment horizontal="center"/>
    </xf>
    <xf numFmtId="0" fontId="50" fillId="0" borderId="1" xfId="48" applyFont="1" applyBorder="1"/>
    <xf numFmtId="0" fontId="32" fillId="0" borderId="22" xfId="48" applyFont="1" applyBorder="1"/>
    <xf numFmtId="164" fontId="32" fillId="0" borderId="40" xfId="48" applyNumberFormat="1" applyFont="1" applyBorder="1" applyAlignment="1">
      <alignment horizontal="center"/>
    </xf>
    <xf numFmtId="164" fontId="32" fillId="0" borderId="22" xfId="48" applyNumberFormat="1" applyFont="1" applyBorder="1" applyAlignment="1">
      <alignment horizontal="center"/>
    </xf>
    <xf numFmtId="0" fontId="40" fillId="0" borderId="1" xfId="48" applyFont="1" applyBorder="1" applyAlignment="1">
      <alignment horizontal="center"/>
    </xf>
    <xf numFmtId="164" fontId="32" fillId="0" borderId="27" xfId="48" applyNumberFormat="1" applyFont="1" applyBorder="1" applyAlignment="1">
      <alignment horizontal="center"/>
    </xf>
    <xf numFmtId="0" fontId="32" fillId="0" borderId="56" xfId="48" applyFont="1" applyBorder="1" applyAlignment="1">
      <alignment horizontal="center"/>
    </xf>
    <xf numFmtId="0" fontId="50" fillId="0" borderId="19" xfId="48" applyFont="1" applyBorder="1"/>
    <xf numFmtId="0" fontId="32" fillId="0" borderId="21" xfId="48" applyFont="1" applyBorder="1" applyAlignment="1">
      <alignment horizontal="center"/>
    </xf>
    <xf numFmtId="0" fontId="50" fillId="0" borderId="18" xfId="48" applyFont="1" applyBorder="1"/>
    <xf numFmtId="164" fontId="50" fillId="0" borderId="1" xfId="48" applyNumberFormat="1" applyFont="1" applyBorder="1"/>
    <xf numFmtId="3" fontId="28" fillId="0" borderId="1" xfId="48" applyNumberFormat="1" applyFont="1" applyBorder="1" applyAlignment="1">
      <alignment horizontal="center"/>
    </xf>
    <xf numFmtId="2" fontId="1" fillId="0" borderId="0" xfId="48" applyNumberFormat="1" applyAlignment="1">
      <alignment vertical="center"/>
    </xf>
    <xf numFmtId="2" fontId="26" fillId="0" borderId="0" xfId="1" applyNumberFormat="1" applyFont="1" applyAlignment="1">
      <alignment vertical="center"/>
    </xf>
    <xf numFmtId="2" fontId="26" fillId="0" borderId="1" xfId="48" applyNumberFormat="1" applyFont="1" applyBorder="1" applyAlignment="1">
      <alignment horizontal="center" vertical="center" wrapText="1"/>
    </xf>
    <xf numFmtId="2" fontId="30" fillId="0" borderId="18" xfId="48" applyNumberFormat="1" applyFont="1" applyBorder="1" applyAlignment="1">
      <alignment horizontal="center" vertical="center"/>
    </xf>
    <xf numFmtId="0" fontId="40" fillId="0" borderId="18" xfId="48" applyFont="1" applyBorder="1" applyAlignment="1">
      <alignment horizontal="center" vertical="center"/>
    </xf>
    <xf numFmtId="1" fontId="40" fillId="0" borderId="14" xfId="51" applyNumberFormat="1" applyFont="1" applyBorder="1" applyAlignment="1">
      <alignment horizontal="center"/>
    </xf>
    <xf numFmtId="0" fontId="35" fillId="0" borderId="68" xfId="49" applyFont="1" applyBorder="1" applyAlignment="1">
      <alignment horizontal="left" wrapText="1"/>
    </xf>
    <xf numFmtId="0" fontId="40" fillId="0" borderId="25" xfId="51" applyFont="1" applyBorder="1" applyAlignment="1">
      <alignment horizontal="left"/>
    </xf>
    <xf numFmtId="0" fontId="40" fillId="0" borderId="25" xfId="48" applyFont="1" applyBorder="1" applyAlignment="1">
      <alignment horizontal="center" vertical="center"/>
    </xf>
    <xf numFmtId="0" fontId="40" fillId="0" borderId="25" xfId="51" applyFont="1" applyBorder="1" applyAlignment="1">
      <alignment horizontal="center"/>
    </xf>
    <xf numFmtId="0" fontId="40" fillId="0" borderId="22" xfId="48" applyFont="1" applyBorder="1" applyAlignment="1">
      <alignment horizontal="center" vertical="center"/>
    </xf>
    <xf numFmtId="2" fontId="40" fillId="0" borderId="20" xfId="51" applyNumberFormat="1" applyFont="1" applyBorder="1" applyAlignment="1">
      <alignment horizontal="center"/>
    </xf>
    <xf numFmtId="0" fontId="35" fillId="0" borderId="0" xfId="49" applyFont="1" applyAlignment="1">
      <alignment horizontal="left" wrapText="1"/>
    </xf>
    <xf numFmtId="0" fontId="40" fillId="0" borderId="28" xfId="51" applyFont="1" applyBorder="1" applyAlignment="1">
      <alignment horizontal="left"/>
    </xf>
    <xf numFmtId="0" fontId="40" fillId="0" borderId="28" xfId="48" applyFont="1" applyBorder="1" applyAlignment="1">
      <alignment horizontal="center" vertical="center"/>
    </xf>
    <xf numFmtId="0" fontId="40" fillId="0" borderId="28" xfId="51" applyFont="1" applyBorder="1" applyAlignment="1">
      <alignment horizontal="center"/>
    </xf>
    <xf numFmtId="2" fontId="40" fillId="0" borderId="0" xfId="51" applyNumberFormat="1" applyFont="1" applyAlignment="1">
      <alignment horizontal="center"/>
    </xf>
    <xf numFmtId="0" fontId="35" fillId="0" borderId="0" xfId="49" applyFont="1" applyAlignment="1">
      <alignment horizontal="left"/>
    </xf>
    <xf numFmtId="0" fontId="40" fillId="0" borderId="1" xfId="48" applyFont="1" applyBorder="1" applyAlignment="1">
      <alignment horizontal="center" vertical="center"/>
    </xf>
    <xf numFmtId="1" fontId="40" fillId="0" borderId="2" xfId="51" applyNumberFormat="1" applyFont="1" applyBorder="1" applyAlignment="1">
      <alignment horizontal="center"/>
    </xf>
    <xf numFmtId="0" fontId="35" fillId="0" borderId="13" xfId="49" applyFont="1" applyBorder="1" applyAlignment="1">
      <alignment horizontal="left" wrapText="1"/>
    </xf>
    <xf numFmtId="2" fontId="38" fillId="0" borderId="1" xfId="48" applyNumberFormat="1" applyFont="1" applyBorder="1" applyAlignment="1">
      <alignment horizontal="center"/>
    </xf>
    <xf numFmtId="0" fontId="40" fillId="0" borderId="1" xfId="51" applyFont="1" applyBorder="1" applyAlignment="1">
      <alignment horizontal="left"/>
    </xf>
    <xf numFmtId="0" fontId="40" fillId="0" borderId="1" xfId="51" applyFont="1" applyBorder="1" applyAlignment="1">
      <alignment horizontal="center"/>
    </xf>
    <xf numFmtId="0" fontId="40" fillId="0" borderId="14" xfId="51" applyFont="1" applyBorder="1" applyAlignment="1">
      <alignment horizontal="center"/>
    </xf>
    <xf numFmtId="0" fontId="40" fillId="0" borderId="19" xfId="48" applyFont="1" applyBorder="1" applyAlignment="1">
      <alignment horizontal="center" vertical="center"/>
    </xf>
    <xf numFmtId="2" fontId="40" fillId="0" borderId="16" xfId="51" applyNumberFormat="1" applyFont="1" applyBorder="1" applyAlignment="1">
      <alignment horizontal="center"/>
    </xf>
    <xf numFmtId="0" fontId="35" fillId="0" borderId="69" xfId="49" applyFont="1" applyBorder="1" applyAlignment="1">
      <alignment horizontal="left" wrapText="1"/>
    </xf>
    <xf numFmtId="2" fontId="38" fillId="0" borderId="19" xfId="48" applyNumberFormat="1" applyFont="1" applyBorder="1" applyAlignment="1">
      <alignment horizontal="center"/>
    </xf>
    <xf numFmtId="0" fontId="40" fillId="0" borderId="19" xfId="51" applyFont="1" applyBorder="1" applyAlignment="1">
      <alignment horizontal="left"/>
    </xf>
    <xf numFmtId="0" fontId="40" fillId="0" borderId="19" xfId="51" applyFont="1" applyBorder="1" applyAlignment="1">
      <alignment horizontal="center"/>
    </xf>
    <xf numFmtId="0" fontId="40" fillId="0" borderId="2" xfId="51" applyFont="1" applyBorder="1" applyAlignment="1">
      <alignment horizontal="center"/>
    </xf>
    <xf numFmtId="0" fontId="35" fillId="0" borderId="13" xfId="49" applyFont="1" applyBorder="1" applyAlignment="1">
      <alignment wrapText="1"/>
    </xf>
    <xf numFmtId="0" fontId="35" fillId="0" borderId="68" xfId="49" applyFont="1" applyBorder="1" applyAlignment="1">
      <alignment wrapText="1"/>
    </xf>
    <xf numFmtId="0" fontId="35" fillId="0" borderId="69" xfId="49" applyFont="1" applyBorder="1" applyAlignment="1">
      <alignment wrapText="1"/>
    </xf>
    <xf numFmtId="2" fontId="38" fillId="0" borderId="48" xfId="48" applyNumberFormat="1" applyFont="1" applyBorder="1" applyAlignment="1">
      <alignment horizontal="center"/>
    </xf>
    <xf numFmtId="0" fontId="40" fillId="0" borderId="20" xfId="51" applyFont="1" applyBorder="1" applyAlignment="1">
      <alignment horizontal="center"/>
    </xf>
    <xf numFmtId="0" fontId="35" fillId="0" borderId="0" xfId="49" applyFont="1" applyAlignment="1">
      <alignment wrapText="1"/>
    </xf>
    <xf numFmtId="1" fontId="40" fillId="0" borderId="28" xfId="51" applyNumberFormat="1" applyFont="1" applyBorder="1" applyAlignment="1">
      <alignment horizontal="center"/>
    </xf>
    <xf numFmtId="0" fontId="40" fillId="0" borderId="31" xfId="51" applyFont="1" applyBorder="1" applyAlignment="1">
      <alignment horizontal="left"/>
    </xf>
    <xf numFmtId="0" fontId="40" fillId="0" borderId="31" xfId="48" applyFont="1" applyBorder="1" applyAlignment="1">
      <alignment horizontal="center" vertical="center"/>
    </xf>
    <xf numFmtId="0" fontId="40" fillId="0" borderId="31" xfId="51" applyFont="1" applyBorder="1" applyAlignment="1">
      <alignment horizontal="center"/>
    </xf>
    <xf numFmtId="2" fontId="38" fillId="0" borderId="18" xfId="48" applyNumberFormat="1" applyFont="1" applyBorder="1" applyAlignment="1">
      <alignment horizontal="center"/>
    </xf>
    <xf numFmtId="0" fontId="38" fillId="0" borderId="19" xfId="51" applyFont="1" applyBorder="1" applyAlignment="1">
      <alignment horizontal="left"/>
    </xf>
    <xf numFmtId="0" fontId="40" fillId="0" borderId="2" xfId="51" applyFont="1" applyBorder="1" applyAlignment="1">
      <alignment horizontal="center" vertical="center"/>
    </xf>
    <xf numFmtId="0" fontId="35" fillId="0" borderId="13" xfId="49" applyFont="1" applyBorder="1" applyAlignment="1">
      <alignment vertical="center" wrapText="1"/>
    </xf>
    <xf numFmtId="0" fontId="40" fillId="0" borderId="1" xfId="51" applyFont="1" applyBorder="1" applyAlignment="1">
      <alignment vertical="center"/>
    </xf>
    <xf numFmtId="0" fontId="40" fillId="0" borderId="1" xfId="48" applyFont="1" applyBorder="1" applyAlignment="1">
      <alignment horizontal="center" vertical="center" wrapText="1"/>
    </xf>
    <xf numFmtId="0" fontId="40" fillId="0" borderId="1" xfId="51" applyFont="1" applyBorder="1" applyAlignment="1">
      <alignment horizontal="center" vertical="center"/>
    </xf>
    <xf numFmtId="0" fontId="35" fillId="0" borderId="17" xfId="49" applyFont="1" applyBorder="1" applyAlignment="1">
      <alignment horizontal="left" wrapText="1"/>
    </xf>
    <xf numFmtId="0" fontId="40" fillId="0" borderId="18" xfId="51" applyFont="1" applyBorder="1" applyAlignment="1">
      <alignment horizontal="left"/>
    </xf>
    <xf numFmtId="0" fontId="40" fillId="0" borderId="18" xfId="51" applyFont="1" applyBorder="1" applyAlignment="1">
      <alignment horizontal="center"/>
    </xf>
    <xf numFmtId="2" fontId="26" fillId="0" borderId="69" xfId="48" applyNumberFormat="1" applyFont="1" applyBorder="1"/>
    <xf numFmtId="0" fontId="26" fillId="0" borderId="69" xfId="48" applyFont="1" applyBorder="1"/>
    <xf numFmtId="3" fontId="26" fillId="0" borderId="69" xfId="48" applyNumberFormat="1" applyFont="1" applyBorder="1" applyAlignment="1">
      <alignment vertical="center"/>
    </xf>
    <xf numFmtId="2" fontId="28" fillId="0" borderId="13" xfId="48" applyNumberFormat="1" applyFont="1" applyBorder="1" applyAlignment="1">
      <alignment vertical="center"/>
    </xf>
    <xf numFmtId="2" fontId="26" fillId="0" borderId="13" xfId="48" applyNumberFormat="1" applyFont="1" applyBorder="1" applyAlignment="1">
      <alignment vertical="center"/>
    </xf>
    <xf numFmtId="4" fontId="26" fillId="0" borderId="0" xfId="48" applyNumberFormat="1" applyFont="1"/>
    <xf numFmtId="2" fontId="26" fillId="0" borderId="0" xfId="48" applyNumberFormat="1" applyFont="1" applyAlignment="1">
      <alignment vertical="center"/>
    </xf>
    <xf numFmtId="2" fontId="26" fillId="0" borderId="0" xfId="48" applyNumberFormat="1" applyFont="1"/>
    <xf numFmtId="2" fontId="40" fillId="0" borderId="19" xfId="48" applyNumberFormat="1" applyFont="1" applyBorder="1" applyAlignment="1">
      <alignment horizontal="center" vertical="center"/>
    </xf>
    <xf numFmtId="0" fontId="35" fillId="0" borderId="17" xfId="49" applyFont="1" applyBorder="1" applyAlignment="1">
      <alignment wrapText="1"/>
    </xf>
    <xf numFmtId="2" fontId="32" fillId="0" borderId="18" xfId="48" applyNumberFormat="1" applyFont="1" applyBorder="1" applyAlignment="1">
      <alignment horizontal="center" vertical="center"/>
    </xf>
    <xf numFmtId="0" fontId="38" fillId="0" borderId="25" xfId="51" applyFont="1" applyBorder="1" applyAlignment="1">
      <alignment horizontal="left"/>
    </xf>
    <xf numFmtId="164" fontId="32" fillId="0" borderId="25" xfId="48" applyNumberFormat="1" applyFont="1" applyBorder="1" applyAlignment="1">
      <alignment horizontal="center" vertical="center"/>
    </xf>
    <xf numFmtId="0" fontId="32" fillId="0" borderId="48" xfId="51" applyFont="1" applyBorder="1" applyAlignment="1">
      <alignment horizontal="center"/>
    </xf>
    <xf numFmtId="0" fontId="32" fillId="0" borderId="28" xfId="51" applyFont="1" applyBorder="1" applyAlignment="1">
      <alignment horizontal="center"/>
    </xf>
    <xf numFmtId="0" fontId="32" fillId="0" borderId="25" xfId="51" applyFont="1" applyBorder="1" applyAlignment="1">
      <alignment horizontal="center"/>
    </xf>
    <xf numFmtId="0" fontId="38" fillId="0" borderId="22" xfId="48" applyFont="1" applyBorder="1"/>
    <xf numFmtId="0" fontId="39" fillId="0" borderId="21" xfId="50" applyFont="1" applyBorder="1" applyAlignment="1">
      <alignment horizontal="center" vertical="center" wrapText="1"/>
    </xf>
    <xf numFmtId="0" fontId="32" fillId="0" borderId="31" xfId="51" applyFont="1" applyBorder="1" applyAlignment="1">
      <alignment horizontal="center"/>
    </xf>
    <xf numFmtId="0" fontId="32" fillId="0" borderId="1" xfId="51" applyFont="1" applyBorder="1" applyAlignment="1">
      <alignment horizontal="center"/>
    </xf>
    <xf numFmtId="0" fontId="32" fillId="0" borderId="19" xfId="51" applyFont="1" applyBorder="1" applyAlignment="1">
      <alignment horizontal="center"/>
    </xf>
    <xf numFmtId="0" fontId="38" fillId="0" borderId="48" xfId="48" applyFont="1" applyBorder="1" applyAlignment="1">
      <alignment horizontal="center"/>
    </xf>
    <xf numFmtId="164" fontId="32" fillId="0" borderId="48" xfId="48" applyNumberFormat="1" applyFont="1" applyBorder="1" applyAlignment="1">
      <alignment horizontal="center" vertical="center"/>
    </xf>
    <xf numFmtId="0" fontId="32" fillId="0" borderId="18" xfId="48" applyFont="1" applyBorder="1" applyAlignment="1">
      <alignment horizontal="left" vertical="center"/>
    </xf>
    <xf numFmtId="0" fontId="39" fillId="0" borderId="22" xfId="1" applyFont="1" applyBorder="1" applyAlignment="1">
      <alignment horizontal="center" vertical="center" wrapText="1"/>
    </xf>
    <xf numFmtId="0" fontId="44" fillId="0" borderId="42" xfId="48" applyFont="1" applyBorder="1" applyAlignment="1">
      <alignment horizontal="center" vertical="center"/>
    </xf>
    <xf numFmtId="0" fontId="32" fillId="0" borderId="3" xfId="48" applyFont="1" applyBorder="1" applyAlignment="1">
      <alignment vertical="center" wrapText="1"/>
    </xf>
    <xf numFmtId="164" fontId="38" fillId="0" borderId="18" xfId="48" applyNumberFormat="1" applyFont="1" applyBorder="1" applyAlignment="1">
      <alignment horizontal="center"/>
    </xf>
    <xf numFmtId="0" fontId="38" fillId="0" borderId="25" xfId="48" applyFont="1" applyBorder="1" applyAlignment="1">
      <alignment horizontal="left" vertical="center"/>
    </xf>
    <xf numFmtId="0" fontId="28" fillId="0" borderId="0" xfId="48" applyFont="1" applyAlignment="1">
      <alignment horizontal="center"/>
    </xf>
    <xf numFmtId="0" fontId="28" fillId="0" borderId="0" xfId="48" applyFont="1"/>
    <xf numFmtId="2" fontId="35" fillId="0" borderId="31" xfId="49" applyNumberFormat="1" applyFont="1" applyBorder="1" applyAlignment="1">
      <alignment horizontal="center" wrapText="1"/>
    </xf>
    <xf numFmtId="2" fontId="33" fillId="0" borderId="31" xfId="49" applyNumberFormat="1" applyFont="1" applyBorder="1" applyAlignment="1">
      <alignment horizontal="center" wrapText="1"/>
    </xf>
    <xf numFmtId="2" fontId="35" fillId="0" borderId="25" xfId="49" applyNumberFormat="1" applyFont="1" applyBorder="1" applyAlignment="1">
      <alignment horizontal="center" wrapText="1"/>
    </xf>
    <xf numFmtId="2" fontId="33" fillId="0" borderId="25" xfId="49" applyNumberFormat="1" applyFont="1" applyBorder="1" applyAlignment="1">
      <alignment horizontal="center" wrapText="1"/>
    </xf>
    <xf numFmtId="2" fontId="33" fillId="0" borderId="1" xfId="49" applyNumberFormat="1" applyFont="1" applyBorder="1" applyAlignment="1">
      <alignment horizontal="center" wrapText="1"/>
    </xf>
    <xf numFmtId="0" fontId="35" fillId="0" borderId="15" xfId="49" applyFont="1" applyBorder="1" applyAlignment="1">
      <alignment horizontal="left" wrapText="1"/>
    </xf>
    <xf numFmtId="0" fontId="33" fillId="0" borderId="31" xfId="49" applyFont="1" applyBorder="1" applyAlignment="1">
      <alignment horizontal="center" vertical="center" wrapText="1"/>
    </xf>
    <xf numFmtId="0" fontId="33" fillId="0" borderId="15" xfId="49" applyFont="1" applyBorder="1" applyAlignment="1">
      <alignment horizontal="left" wrapText="1"/>
    </xf>
    <xf numFmtId="0" fontId="33" fillId="0" borderId="28" xfId="49" applyFont="1" applyBorder="1" applyAlignment="1">
      <alignment horizontal="center" vertical="center" wrapText="1"/>
    </xf>
    <xf numFmtId="2" fontId="33" fillId="0" borderId="28" xfId="49" applyNumberFormat="1" applyFont="1" applyBorder="1" applyAlignment="1">
      <alignment horizontal="center" wrapText="1"/>
    </xf>
    <xf numFmtId="0" fontId="33" fillId="0" borderId="21" xfId="49" applyFont="1" applyBorder="1" applyAlignment="1">
      <alignment horizontal="left" wrapText="1"/>
    </xf>
    <xf numFmtId="0" fontId="33" fillId="0" borderId="25" xfId="49" applyFont="1" applyBorder="1" applyAlignment="1">
      <alignment horizontal="center" vertical="center" wrapText="1"/>
    </xf>
    <xf numFmtId="0" fontId="33" fillId="0" borderId="17" xfId="49" applyFont="1" applyBorder="1" applyAlignment="1">
      <alignment horizontal="left" wrapText="1"/>
    </xf>
    <xf numFmtId="0" fontId="32" fillId="0" borderId="15" xfId="48" applyFont="1" applyBorder="1" applyAlignment="1">
      <alignment horizontal="left" vertical="center" wrapText="1"/>
    </xf>
    <xf numFmtId="0" fontId="35" fillId="0" borderId="31" xfId="49" applyFont="1" applyBorder="1" applyAlignment="1">
      <alignment horizontal="left" wrapText="1"/>
    </xf>
    <xf numFmtId="0" fontId="35" fillId="0" borderId="25" xfId="49" applyFont="1" applyBorder="1" applyAlignment="1">
      <alignment horizontal="left" wrapText="1"/>
    </xf>
    <xf numFmtId="0" fontId="33" fillId="0" borderId="31" xfId="49" applyFont="1" applyBorder="1" applyAlignment="1">
      <alignment horizontal="left" wrapText="1"/>
    </xf>
    <xf numFmtId="0" fontId="33" fillId="0" borderId="15" xfId="49" applyFont="1" applyBorder="1" applyAlignment="1">
      <alignment wrapText="1"/>
    </xf>
    <xf numFmtId="0" fontId="33" fillId="0" borderId="25" xfId="49" applyFont="1" applyBorder="1" applyAlignment="1">
      <alignment horizontal="left" wrapText="1"/>
    </xf>
    <xf numFmtId="0" fontId="33" fillId="0" borderId="17" xfId="49" applyFont="1" applyBorder="1" applyAlignment="1">
      <alignment wrapText="1"/>
    </xf>
    <xf numFmtId="0" fontId="35" fillId="0" borderId="3" xfId="49" applyFont="1" applyBorder="1" applyAlignment="1">
      <alignment wrapText="1"/>
    </xf>
    <xf numFmtId="0" fontId="38" fillId="0" borderId="1" xfId="49" applyFont="1" applyBorder="1" applyAlignment="1">
      <alignment horizontal="center"/>
    </xf>
    <xf numFmtId="0" fontId="35" fillId="0" borderId="3" xfId="49" applyFont="1" applyBorder="1" applyAlignment="1">
      <alignment horizontal="left" wrapText="1"/>
    </xf>
    <xf numFmtId="0" fontId="35" fillId="0" borderId="1" xfId="49" applyFont="1" applyBorder="1" applyAlignment="1">
      <alignment horizontal="left" vertical="center" wrapText="1"/>
    </xf>
    <xf numFmtId="0" fontId="35" fillId="0" borderId="48" xfId="1" applyFont="1" applyBorder="1" applyAlignment="1">
      <alignment horizontal="left" vertical="center" wrapText="1"/>
    </xf>
    <xf numFmtId="2" fontId="33" fillId="0" borderId="16" xfId="49" applyNumberFormat="1" applyFont="1" applyBorder="1" applyAlignment="1">
      <alignment horizontal="center" vertical="center" wrapText="1"/>
    </xf>
    <xf numFmtId="0" fontId="35" fillId="0" borderId="2" xfId="49" applyFont="1" applyBorder="1" applyAlignment="1">
      <alignment horizontal="left" wrapText="1"/>
    </xf>
    <xf numFmtId="2" fontId="33" fillId="0" borderId="2" xfId="49" applyNumberFormat="1" applyFont="1" applyBorder="1" applyAlignment="1">
      <alignment horizontal="center" wrapText="1"/>
    </xf>
    <xf numFmtId="0" fontId="35" fillId="0" borderId="25" xfId="49" applyFont="1" applyBorder="1" applyAlignment="1">
      <alignment horizontal="left" vertical="center" wrapText="1"/>
    </xf>
    <xf numFmtId="0" fontId="35" fillId="0" borderId="37" xfId="49" applyFont="1" applyBorder="1" applyAlignment="1">
      <alignment vertical="center" wrapText="1"/>
    </xf>
    <xf numFmtId="0" fontId="34" fillId="0" borderId="48" xfId="49" applyFont="1" applyBorder="1" applyAlignment="1">
      <alignment horizontal="center" vertical="center" wrapText="1"/>
    </xf>
    <xf numFmtId="0" fontId="33" fillId="0" borderId="48" xfId="49" applyFont="1" applyBorder="1" applyAlignment="1">
      <alignment horizontal="left" wrapText="1"/>
    </xf>
    <xf numFmtId="2" fontId="33" fillId="0" borderId="48" xfId="49" applyNumberFormat="1" applyFont="1" applyBorder="1" applyAlignment="1">
      <alignment horizontal="center" wrapText="1"/>
    </xf>
    <xf numFmtId="0" fontId="33" fillId="0" borderId="37" xfId="49" applyFont="1" applyBorder="1" applyAlignment="1">
      <alignment wrapText="1"/>
    </xf>
    <xf numFmtId="1" fontId="45" fillId="0" borderId="1" xfId="48" applyNumberFormat="1" applyFont="1" applyBorder="1" applyAlignment="1">
      <alignment horizontal="center" vertical="center"/>
    </xf>
    <xf numFmtId="2" fontId="35" fillId="0" borderId="16" xfId="49" applyNumberFormat="1" applyFont="1" applyBorder="1" applyAlignment="1">
      <alignment horizontal="center" wrapText="1"/>
    </xf>
    <xf numFmtId="2" fontId="33" fillId="0" borderId="16" xfId="49" applyNumberFormat="1" applyFont="1" applyBorder="1" applyAlignment="1">
      <alignment horizontal="center" wrapText="1"/>
    </xf>
    <xf numFmtId="1" fontId="45" fillId="0" borderId="18" xfId="48" applyNumberFormat="1" applyFont="1" applyBorder="1" applyAlignment="1">
      <alignment horizontal="center" vertical="center"/>
    </xf>
    <xf numFmtId="1" fontId="45" fillId="0" borderId="22" xfId="48" applyNumberFormat="1" applyFont="1" applyBorder="1" applyAlignment="1">
      <alignment horizontal="center" vertical="center"/>
    </xf>
    <xf numFmtId="2" fontId="35" fillId="0" borderId="2" xfId="49" applyNumberFormat="1" applyFont="1" applyBorder="1" applyAlignment="1">
      <alignment horizontal="center" wrapText="1"/>
    </xf>
    <xf numFmtId="0" fontId="38" fillId="0" borderId="31" xfId="48" applyFont="1" applyBorder="1" applyAlignment="1">
      <alignment horizontal="left"/>
    </xf>
    <xf numFmtId="164" fontId="33" fillId="0" borderId="31" xfId="49" applyNumberFormat="1" applyFont="1" applyBorder="1" applyAlignment="1">
      <alignment horizontal="center" wrapText="1"/>
    </xf>
    <xf numFmtId="164" fontId="33" fillId="0" borderId="25" xfId="49" applyNumberFormat="1" applyFont="1" applyBorder="1" applyAlignment="1">
      <alignment horizontal="center" wrapText="1"/>
    </xf>
    <xf numFmtId="1" fontId="38" fillId="0" borderId="25" xfId="48" applyNumberFormat="1" applyFont="1" applyBorder="1" applyAlignment="1">
      <alignment horizontal="center"/>
    </xf>
    <xf numFmtId="0" fontId="35" fillId="0" borderId="3" xfId="1" applyFont="1" applyBorder="1" applyAlignment="1">
      <alignment wrapText="1"/>
    </xf>
    <xf numFmtId="0" fontId="35" fillId="0" borderId="3" xfId="1" applyFont="1" applyBorder="1" applyAlignment="1">
      <alignment vertical="center" wrapText="1"/>
    </xf>
    <xf numFmtId="1" fontId="32" fillId="0" borderId="31" xfId="48" applyNumberFormat="1" applyFont="1" applyBorder="1" applyAlignment="1">
      <alignment horizontal="center" vertical="center"/>
    </xf>
    <xf numFmtId="0" fontId="32" fillId="0" borderId="31" xfId="48" applyFont="1" applyBorder="1" applyAlignment="1">
      <alignment horizontal="center" vertical="center" wrapText="1"/>
    </xf>
    <xf numFmtId="0" fontId="35" fillId="0" borderId="37" xfId="1" applyFont="1" applyBorder="1" applyAlignment="1">
      <alignment wrapText="1"/>
    </xf>
    <xf numFmtId="0" fontId="35" fillId="0" borderId="17" xfId="1" applyFont="1" applyBorder="1" applyAlignment="1">
      <alignment wrapText="1"/>
    </xf>
    <xf numFmtId="0" fontId="35" fillId="0" borderId="21" xfId="1" applyFont="1" applyBorder="1" applyAlignment="1">
      <alignment wrapText="1"/>
    </xf>
    <xf numFmtId="0" fontId="35" fillId="0" borderId="15" xfId="1" applyFont="1" applyBorder="1" applyAlignment="1">
      <alignment wrapText="1"/>
    </xf>
    <xf numFmtId="0" fontId="50" fillId="0" borderId="3" xfId="48" applyFont="1" applyBorder="1"/>
    <xf numFmtId="0" fontId="32" fillId="0" borderId="22" xfId="48" applyFont="1" applyBorder="1" applyAlignment="1">
      <alignment horizontal="center" vertical="top"/>
    </xf>
    <xf numFmtId="0" fontId="32" fillId="0" borderId="20" xfId="48" applyFont="1" applyBorder="1" applyAlignment="1">
      <alignment horizontal="center" vertical="top"/>
    </xf>
    <xf numFmtId="0" fontId="33" fillId="0" borderId="21" xfId="49" applyFont="1" applyBorder="1" applyAlignment="1">
      <alignment vertical="top" wrapText="1"/>
    </xf>
    <xf numFmtId="0" fontId="32" fillId="0" borderId="19" xfId="48" applyFont="1" applyBorder="1" applyAlignment="1">
      <alignment horizontal="center" vertical="top"/>
    </xf>
    <xf numFmtId="0" fontId="32" fillId="0" borderId="16" xfId="48" applyFont="1" applyBorder="1" applyAlignment="1">
      <alignment horizontal="center" vertical="top"/>
    </xf>
    <xf numFmtId="0" fontId="33" fillId="0" borderId="28" xfId="49" applyFont="1" applyBorder="1" applyAlignment="1">
      <alignment horizontal="left" wrapText="1"/>
    </xf>
    <xf numFmtId="0" fontId="32" fillId="0" borderId="18" xfId="48" applyFont="1" applyBorder="1" applyAlignment="1">
      <alignment horizontal="center" vertical="top"/>
    </xf>
    <xf numFmtId="0" fontId="32" fillId="0" borderId="14" xfId="48" applyFont="1" applyBorder="1" applyAlignment="1">
      <alignment horizontal="center" vertical="top"/>
    </xf>
    <xf numFmtId="0" fontId="33" fillId="0" borderId="17" xfId="49" applyFont="1" applyBorder="1" applyAlignment="1">
      <alignment horizontal="left" vertical="top" wrapText="1"/>
    </xf>
    <xf numFmtId="0" fontId="32" fillId="0" borderId="22" xfId="48" applyFont="1" applyBorder="1" applyAlignment="1">
      <alignment vertical="top"/>
    </xf>
    <xf numFmtId="0" fontId="32" fillId="0" borderId="20" xfId="48" applyFont="1" applyBorder="1" applyAlignment="1">
      <alignment vertical="top"/>
    </xf>
    <xf numFmtId="2" fontId="35" fillId="0" borderId="28" xfId="49" applyNumberFormat="1" applyFont="1" applyBorder="1" applyAlignment="1">
      <alignment horizontal="center" vertical="center" wrapText="1"/>
    </xf>
    <xf numFmtId="0" fontId="33" fillId="0" borderId="28" xfId="49" applyFont="1" applyBorder="1" applyAlignment="1">
      <alignment horizontal="left" vertical="center" wrapText="1"/>
    </xf>
    <xf numFmtId="0" fontId="44" fillId="0" borderId="28" xfId="48" applyFont="1" applyBorder="1" applyAlignment="1">
      <alignment horizontal="center" vertical="center"/>
    </xf>
    <xf numFmtId="0" fontId="32" fillId="0" borderId="19" xfId="48" applyFont="1" applyBorder="1" applyAlignment="1">
      <alignment vertical="top"/>
    </xf>
    <xf numFmtId="0" fontId="32" fillId="0" borderId="16" xfId="48" applyFont="1" applyBorder="1" applyAlignment="1">
      <alignment vertical="top"/>
    </xf>
    <xf numFmtId="2" fontId="35" fillId="0" borderId="28" xfId="49" applyNumberFormat="1" applyFont="1" applyBorder="1" applyAlignment="1">
      <alignment horizontal="center" wrapText="1"/>
    </xf>
    <xf numFmtId="0" fontId="35" fillId="0" borderId="28" xfId="49" applyFont="1" applyBorder="1" applyAlignment="1">
      <alignment horizontal="left" wrapText="1"/>
    </xf>
    <xf numFmtId="0" fontId="44" fillId="0" borderId="14" xfId="48" applyFont="1" applyBorder="1" applyAlignment="1">
      <alignment horizontal="center" vertical="top"/>
    </xf>
    <xf numFmtId="0" fontId="32" fillId="0" borderId="17" xfId="48" applyFont="1" applyBorder="1" applyAlignment="1">
      <alignment vertical="top"/>
    </xf>
    <xf numFmtId="0" fontId="39" fillId="0" borderId="25" xfId="1" applyFont="1" applyBorder="1" applyAlignment="1">
      <alignment horizontal="center" wrapText="1"/>
    </xf>
    <xf numFmtId="0" fontId="44" fillId="0" borderId="16" xfId="48" applyFont="1" applyBorder="1" applyAlignment="1">
      <alignment horizontal="center" vertical="top"/>
    </xf>
    <xf numFmtId="0" fontId="32" fillId="0" borderId="15" xfId="48" applyFont="1" applyBorder="1" applyAlignment="1">
      <alignment vertical="top"/>
    </xf>
    <xf numFmtId="0" fontId="39" fillId="0" borderId="31" xfId="1" applyFont="1" applyBorder="1" applyAlignment="1">
      <alignment horizontal="center" wrapText="1"/>
    </xf>
    <xf numFmtId="0" fontId="32" fillId="0" borderId="21" xfId="48" applyFont="1" applyBorder="1" applyAlignment="1">
      <alignment vertical="top"/>
    </xf>
    <xf numFmtId="2" fontId="35" fillId="0" borderId="48" xfId="49" applyNumberFormat="1" applyFont="1" applyBorder="1" applyAlignment="1">
      <alignment horizontal="center" vertical="center" wrapText="1"/>
    </xf>
    <xf numFmtId="0" fontId="35" fillId="0" borderId="48" xfId="49" applyFont="1" applyBorder="1" applyAlignment="1">
      <alignment horizontal="left" vertical="center" wrapText="1"/>
    </xf>
    <xf numFmtId="0" fontId="35" fillId="0" borderId="48" xfId="49" applyFont="1" applyBorder="1" applyAlignment="1">
      <alignment horizontal="center" vertical="center" wrapText="1"/>
    </xf>
    <xf numFmtId="0" fontId="35" fillId="0" borderId="28" xfId="49" applyFont="1" applyBorder="1" applyAlignment="1">
      <alignment horizontal="left" vertical="center" wrapText="1"/>
    </xf>
    <xf numFmtId="0" fontId="35" fillId="0" borderId="28" xfId="49" applyFont="1" applyBorder="1" applyAlignment="1">
      <alignment horizontal="center" vertical="center" wrapText="1"/>
    </xf>
    <xf numFmtId="2" fontId="35" fillId="0" borderId="31" xfId="49" applyNumberFormat="1" applyFont="1" applyBorder="1" applyAlignment="1">
      <alignment horizontal="center" vertical="center" wrapText="1"/>
    </xf>
    <xf numFmtId="0" fontId="35" fillId="0" borderId="31" xfId="49" applyFont="1" applyBorder="1" applyAlignment="1">
      <alignment horizontal="left" vertical="center" wrapText="1"/>
    </xf>
    <xf numFmtId="2" fontId="35" fillId="0" borderId="25" xfId="1" applyNumberFormat="1" applyFont="1" applyBorder="1" applyAlignment="1">
      <alignment horizontal="center" vertical="center" wrapText="1"/>
    </xf>
    <xf numFmtId="0" fontId="35" fillId="0" borderId="25" xfId="1" applyFont="1" applyBorder="1" applyAlignment="1">
      <alignment horizontal="left" vertical="center" wrapText="1"/>
    </xf>
    <xf numFmtId="2" fontId="35" fillId="0" borderId="22" xfId="1" applyNumberFormat="1" applyFont="1" applyBorder="1" applyAlignment="1">
      <alignment horizontal="center" vertical="center" wrapText="1"/>
    </xf>
    <xf numFmtId="0" fontId="35" fillId="0" borderId="22" xfId="1" applyFont="1" applyBorder="1" applyAlignment="1">
      <alignment horizontal="left" vertical="center" wrapText="1"/>
    </xf>
    <xf numFmtId="1" fontId="39" fillId="0" borderId="22" xfId="1" applyNumberFormat="1" applyFont="1" applyBorder="1" applyAlignment="1">
      <alignment horizontal="center" vertical="center" wrapText="1"/>
    </xf>
    <xf numFmtId="0" fontId="33" fillId="0" borderId="31" xfId="49" applyFont="1" applyBorder="1" applyAlignment="1">
      <alignment horizontal="left" vertical="center" wrapText="1"/>
    </xf>
    <xf numFmtId="2" fontId="50" fillId="0" borderId="25" xfId="48" applyNumberFormat="1" applyFont="1" applyBorder="1" applyAlignment="1">
      <alignment horizontal="center"/>
    </xf>
    <xf numFmtId="0" fontId="50" fillId="0" borderId="25" xfId="48" applyFont="1" applyBorder="1" applyAlignment="1">
      <alignment horizontal="left"/>
    </xf>
    <xf numFmtId="0" fontId="38" fillId="0" borderId="28" xfId="49" applyFont="1" applyBorder="1" applyAlignment="1">
      <alignment horizontal="center"/>
    </xf>
    <xf numFmtId="0" fontId="32" fillId="0" borderId="3" xfId="48" applyFont="1" applyBorder="1" applyAlignment="1">
      <alignment vertical="center"/>
    </xf>
    <xf numFmtId="0" fontId="32" fillId="0" borderId="1" xfId="48" applyFont="1" applyBorder="1" applyAlignment="1">
      <alignment vertical="center"/>
    </xf>
    <xf numFmtId="1" fontId="34" fillId="0" borderId="1" xfId="49" applyNumberFormat="1" applyFont="1" applyBorder="1" applyAlignment="1">
      <alignment horizontal="center" vertical="center" wrapText="1"/>
    </xf>
    <xf numFmtId="4" fontId="26" fillId="0" borderId="0" xfId="48" applyNumberFormat="1" applyFont="1" applyAlignment="1">
      <alignment horizontal="center"/>
    </xf>
    <xf numFmtId="0" fontId="26" fillId="0" borderId="0" xfId="48" applyFont="1" applyAlignment="1">
      <alignment vertical="top" wrapText="1"/>
    </xf>
    <xf numFmtId="0" fontId="2" fillId="0" borderId="6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2" fontId="2" fillId="0" borderId="88" xfId="0" applyNumberFormat="1" applyFont="1" applyBorder="1" applyAlignment="1">
      <alignment horizontal="center"/>
    </xf>
    <xf numFmtId="2" fontId="2" fillId="0" borderId="89" xfId="0" applyNumberFormat="1" applyFont="1" applyBorder="1" applyAlignment="1">
      <alignment horizontal="center"/>
    </xf>
    <xf numFmtId="164" fontId="2" fillId="0" borderId="90" xfId="0" applyNumberFormat="1" applyFont="1" applyBorder="1" applyAlignment="1">
      <alignment horizontal="center"/>
    </xf>
    <xf numFmtId="164" fontId="2" fillId="0" borderId="89" xfId="0" applyNumberFormat="1" applyFont="1" applyBorder="1" applyAlignment="1">
      <alignment horizontal="center"/>
    </xf>
    <xf numFmtId="164" fontId="2" fillId="0" borderId="91" xfId="0" applyNumberFormat="1" applyFont="1" applyBorder="1" applyAlignment="1">
      <alignment horizontal="center"/>
    </xf>
    <xf numFmtId="165" fontId="2" fillId="0" borderId="88" xfId="0" applyNumberFormat="1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3" fontId="2" fillId="0" borderId="93" xfId="0" applyNumberFormat="1" applyFont="1" applyBorder="1" applyAlignment="1">
      <alignment horizontal="center"/>
    </xf>
    <xf numFmtId="14" fontId="26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26" fillId="0" borderId="0" xfId="0" applyFont="1"/>
    <xf numFmtId="3" fontId="26" fillId="0" borderId="0" xfId="0" applyNumberFormat="1" applyFont="1"/>
    <xf numFmtId="164" fontId="26" fillId="0" borderId="0" xfId="0" applyNumberFormat="1" applyFont="1"/>
    <xf numFmtId="0" fontId="28" fillId="0" borderId="2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166" fontId="28" fillId="0" borderId="3" xfId="0" applyNumberFormat="1" applyFont="1" applyBorder="1"/>
    <xf numFmtId="166" fontId="28" fillId="0" borderId="13" xfId="0" applyNumberFormat="1" applyFont="1" applyBorder="1"/>
    <xf numFmtId="3" fontId="28" fillId="0" borderId="0" xfId="0" applyNumberFormat="1" applyFont="1"/>
    <xf numFmtId="0" fontId="28" fillId="0" borderId="2" xfId="0" applyFont="1" applyBorder="1" applyAlignment="1">
      <alignment horizontal="center"/>
    </xf>
    <xf numFmtId="0" fontId="28" fillId="0" borderId="1" xfId="0" applyFont="1" applyBorder="1"/>
    <xf numFmtId="0" fontId="28" fillId="0" borderId="2" xfId="0" applyFont="1" applyBorder="1" applyAlignment="1">
      <alignment horizontal="center" vertical="center"/>
    </xf>
    <xf numFmtId="3" fontId="28" fillId="0" borderId="1" xfId="0" applyNumberFormat="1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164" fontId="26" fillId="0" borderId="3" xfId="0" applyNumberFormat="1" applyFont="1" applyBorder="1"/>
    <xf numFmtId="166" fontId="28" fillId="0" borderId="0" xfId="0" applyNumberFormat="1" applyFont="1"/>
    <xf numFmtId="165" fontId="26" fillId="0" borderId="0" xfId="0" applyNumberFormat="1" applyFont="1" applyAlignment="1">
      <alignment horizontal="center" vertical="center"/>
    </xf>
    <xf numFmtId="166" fontId="26" fillId="0" borderId="3" xfId="0" applyNumberFormat="1" applyFont="1" applyBorder="1"/>
    <xf numFmtId="1" fontId="26" fillId="0" borderId="0" xfId="0" applyNumberFormat="1" applyFont="1" applyAlignment="1">
      <alignment horizontal="center"/>
    </xf>
    <xf numFmtId="166" fontId="26" fillId="0" borderId="0" xfId="0" applyNumberFormat="1" applyFont="1"/>
    <xf numFmtId="0" fontId="55" fillId="0" borderId="0" xfId="0" applyFont="1" applyAlignment="1">
      <alignment horizontal="center" vertical="center"/>
    </xf>
    <xf numFmtId="0" fontId="56" fillId="0" borderId="0" xfId="0" applyFont="1"/>
    <xf numFmtId="3" fontId="56" fillId="0" borderId="0" xfId="0" applyNumberFormat="1" applyFont="1"/>
    <xf numFmtId="164" fontId="56" fillId="0" borderId="0" xfId="0" applyNumberFormat="1" applyFont="1"/>
    <xf numFmtId="0" fontId="38" fillId="0" borderId="0" xfId="48" applyFont="1"/>
    <xf numFmtId="0" fontId="38" fillId="0" borderId="0" xfId="0" applyFont="1"/>
    <xf numFmtId="0" fontId="38" fillId="0" borderId="1" xfId="0" applyFont="1" applyBorder="1" applyAlignment="1">
      <alignment horizontal="center" vertical="center" wrapText="1"/>
    </xf>
    <xf numFmtId="0" fontId="58" fillId="0" borderId="18" xfId="52" applyFont="1" applyBorder="1" applyAlignment="1">
      <alignment horizontal="center" vertical="center"/>
    </xf>
    <xf numFmtId="168" fontId="40" fillId="0" borderId="18" xfId="52" applyNumberFormat="1" applyFont="1" applyBorder="1" applyAlignment="1">
      <alignment horizontal="left" vertical="center" wrapText="1"/>
    </xf>
    <xf numFmtId="164" fontId="40" fillId="0" borderId="25" xfId="52" applyNumberFormat="1" applyFont="1" applyBorder="1" applyAlignment="1">
      <alignment horizontal="center" vertical="center"/>
    </xf>
    <xf numFmtId="164" fontId="40" fillId="0" borderId="23" xfId="52" applyNumberFormat="1" applyFont="1" applyBorder="1" applyAlignment="1">
      <alignment horizontal="center" vertical="center"/>
    </xf>
    <xf numFmtId="164" fontId="40" fillId="0" borderId="24" xfId="52" applyNumberFormat="1" applyFont="1" applyBorder="1" applyAlignment="1">
      <alignment horizontal="center" vertical="center"/>
    </xf>
    <xf numFmtId="0" fontId="40" fillId="0" borderId="25" xfId="52" applyFont="1" applyBorder="1" applyAlignment="1">
      <alignment horizontal="center" vertical="center"/>
    </xf>
    <xf numFmtId="164" fontId="38" fillId="0" borderId="25" xfId="0" applyNumberFormat="1" applyFont="1" applyBorder="1" applyAlignment="1">
      <alignment horizontal="center" vertical="center"/>
    </xf>
    <xf numFmtId="1" fontId="38" fillId="0" borderId="25" xfId="0" applyNumberFormat="1" applyFont="1" applyBorder="1" applyAlignment="1">
      <alignment horizontal="center" vertical="center"/>
    </xf>
    <xf numFmtId="1" fontId="40" fillId="0" borderId="25" xfId="52" applyNumberFormat="1" applyFont="1" applyBorder="1" applyAlignment="1">
      <alignment horizontal="center" vertical="center"/>
    </xf>
    <xf numFmtId="0" fontId="58" fillId="0" borderId="19" xfId="52" applyFont="1" applyBorder="1" applyAlignment="1">
      <alignment horizontal="center" vertical="center"/>
    </xf>
    <xf numFmtId="168" fontId="40" fillId="0" borderId="19" xfId="52" applyNumberFormat="1" applyFont="1" applyBorder="1" applyAlignment="1">
      <alignment horizontal="left" vertical="center" wrapText="1"/>
    </xf>
    <xf numFmtId="164" fontId="40" fillId="0" borderId="31" xfId="52" applyNumberFormat="1" applyFont="1" applyBorder="1" applyAlignment="1">
      <alignment horizontal="center" vertical="center"/>
    </xf>
    <xf numFmtId="164" fontId="40" fillId="0" borderId="29" xfId="52" applyNumberFormat="1" applyFont="1" applyBorder="1" applyAlignment="1">
      <alignment horizontal="center" vertical="center"/>
    </xf>
    <xf numFmtId="164" fontId="40" fillId="0" borderId="30" xfId="52" applyNumberFormat="1" applyFont="1" applyBorder="1" applyAlignment="1">
      <alignment horizontal="center" vertical="center"/>
    </xf>
    <xf numFmtId="0" fontId="40" fillId="0" borderId="31" xfId="52" applyFont="1" applyBorder="1" applyAlignment="1">
      <alignment horizontal="center" vertical="center"/>
    </xf>
    <xf numFmtId="164" fontId="38" fillId="0" borderId="31" xfId="0" applyNumberFormat="1" applyFont="1" applyBorder="1" applyAlignment="1">
      <alignment horizontal="center" vertical="center"/>
    </xf>
    <xf numFmtId="1" fontId="38" fillId="0" borderId="31" xfId="0" applyNumberFormat="1" applyFont="1" applyBorder="1" applyAlignment="1">
      <alignment horizontal="center" vertical="center"/>
    </xf>
    <xf numFmtId="1" fontId="40" fillId="0" borderId="31" xfId="52" applyNumberFormat="1" applyFont="1" applyBorder="1" applyAlignment="1">
      <alignment horizontal="center" vertical="center"/>
    </xf>
    <xf numFmtId="168" fontId="40" fillId="0" borderId="19" xfId="52" applyNumberFormat="1" applyFont="1" applyBorder="1" applyAlignment="1">
      <alignment horizontal="left" vertical="center"/>
    </xf>
    <xf numFmtId="164" fontId="40" fillId="0" borderId="1" xfId="52" applyNumberFormat="1" applyFont="1" applyBorder="1" applyAlignment="1">
      <alignment horizontal="center" vertical="center"/>
    </xf>
    <xf numFmtId="164" fontId="40" fillId="0" borderId="38" xfId="52" applyNumberFormat="1" applyFont="1" applyBorder="1" applyAlignment="1">
      <alignment horizontal="center" vertical="center"/>
    </xf>
    <xf numFmtId="164" fontId="40" fillId="0" borderId="39" xfId="52" applyNumberFormat="1" applyFont="1" applyBorder="1" applyAlignment="1">
      <alignment horizontal="center" vertical="center"/>
    </xf>
    <xf numFmtId="0" fontId="40" fillId="0" borderId="1" xfId="52" applyFont="1" applyBorder="1" applyAlignment="1">
      <alignment horizontal="center" vertical="center"/>
    </xf>
    <xf numFmtId="164" fontId="38" fillId="0" borderId="1" xfId="0" applyNumberFormat="1" applyFont="1" applyBorder="1" applyAlignment="1">
      <alignment horizontal="center" vertical="center"/>
    </xf>
    <xf numFmtId="1" fontId="38" fillId="0" borderId="1" xfId="0" applyNumberFormat="1" applyFont="1" applyBorder="1" applyAlignment="1">
      <alignment horizontal="center" vertical="center"/>
    </xf>
    <xf numFmtId="1" fontId="40" fillId="0" borderId="1" xfId="52" applyNumberFormat="1" applyFont="1" applyBorder="1" applyAlignment="1">
      <alignment horizontal="center" vertical="center"/>
    </xf>
    <xf numFmtId="0" fontId="40" fillId="0" borderId="19" xfId="52" applyFont="1" applyBorder="1" applyAlignment="1">
      <alignment horizontal="left" vertical="center"/>
    </xf>
    <xf numFmtId="1" fontId="38" fillId="0" borderId="25" xfId="52" applyNumberFormat="1" applyFont="1" applyBorder="1" applyAlignment="1">
      <alignment horizontal="center" vertical="center"/>
    </xf>
    <xf numFmtId="168" fontId="51" fillId="0" borderId="19" xfId="52" applyNumberFormat="1" applyFont="1" applyBorder="1" applyAlignment="1">
      <alignment horizontal="right" vertical="center"/>
    </xf>
    <xf numFmtId="1" fontId="38" fillId="0" borderId="31" xfId="52" applyNumberFormat="1" applyFont="1" applyBorder="1" applyAlignment="1">
      <alignment horizontal="center" vertical="center"/>
    </xf>
    <xf numFmtId="0" fontId="58" fillId="0" borderId="22" xfId="52" applyFont="1" applyBorder="1" applyAlignment="1">
      <alignment horizontal="center" vertical="center"/>
    </xf>
    <xf numFmtId="168" fontId="40" fillId="0" borderId="22" xfId="52" applyNumberFormat="1" applyFont="1" applyBorder="1" applyAlignment="1">
      <alignment horizontal="left" vertical="center"/>
    </xf>
    <xf numFmtId="168" fontId="40" fillId="0" borderId="18" xfId="52" applyNumberFormat="1" applyFont="1" applyBorder="1" applyAlignment="1">
      <alignment horizontal="left" vertical="center"/>
    </xf>
    <xf numFmtId="168" fontId="38" fillId="0" borderId="18" xfId="52" applyNumberFormat="1" applyFont="1" applyBorder="1" applyAlignment="1">
      <alignment horizontal="left" vertical="center"/>
    </xf>
    <xf numFmtId="0" fontId="40" fillId="0" borderId="48" xfId="52" applyFont="1" applyBorder="1" applyAlignment="1">
      <alignment horizontal="center" vertical="center"/>
    </xf>
    <xf numFmtId="168" fontId="38" fillId="0" borderId="22" xfId="52" applyNumberFormat="1" applyFont="1" applyBorder="1" applyAlignment="1">
      <alignment horizontal="left" vertical="center"/>
    </xf>
    <xf numFmtId="164" fontId="40" fillId="0" borderId="28" xfId="52" applyNumberFormat="1" applyFont="1" applyBorder="1" applyAlignment="1">
      <alignment horizontal="center" vertical="center"/>
    </xf>
    <xf numFmtId="164" fontId="40" fillId="0" borderId="26" xfId="52" applyNumberFormat="1" applyFont="1" applyBorder="1" applyAlignment="1">
      <alignment horizontal="center" vertical="center"/>
    </xf>
    <xf numFmtId="164" fontId="40" fillId="0" borderId="27" xfId="52" applyNumberFormat="1" applyFont="1" applyBorder="1" applyAlignment="1">
      <alignment horizontal="center" vertical="center"/>
    </xf>
    <xf numFmtId="0" fontId="40" fillId="0" borderId="28" xfId="52" applyFont="1" applyBorder="1" applyAlignment="1">
      <alignment horizontal="center" vertical="center"/>
    </xf>
    <xf numFmtId="164" fontId="38" fillId="0" borderId="28" xfId="0" applyNumberFormat="1" applyFont="1" applyBorder="1" applyAlignment="1">
      <alignment horizontal="center" vertical="center"/>
    </xf>
    <xf numFmtId="1" fontId="38" fillId="0" borderId="28" xfId="0" applyNumberFormat="1" applyFont="1" applyBorder="1" applyAlignment="1">
      <alignment horizontal="center" vertical="center"/>
    </xf>
    <xf numFmtId="0" fontId="40" fillId="0" borderId="22" xfId="52" applyFont="1" applyBorder="1" applyAlignment="1">
      <alignment horizontal="left" vertical="center"/>
    </xf>
    <xf numFmtId="0" fontId="51" fillId="0" borderId="19" xfId="52" applyFont="1" applyBorder="1" applyAlignment="1">
      <alignment horizontal="right" vertical="center"/>
    </xf>
    <xf numFmtId="1" fontId="40" fillId="0" borderId="28" xfId="52" applyNumberFormat="1" applyFont="1" applyBorder="1" applyAlignment="1">
      <alignment horizontal="center" vertical="center"/>
    </xf>
    <xf numFmtId="168" fontId="38" fillId="0" borderId="18" xfId="52" applyNumberFormat="1" applyFont="1" applyBorder="1" applyAlignment="1">
      <alignment horizontal="left" vertical="center" wrapText="1"/>
    </xf>
    <xf numFmtId="0" fontId="58" fillId="0" borderId="1" xfId="52" applyFont="1" applyBorder="1" applyAlignment="1">
      <alignment horizontal="center" vertical="center"/>
    </xf>
    <xf numFmtId="168" fontId="40" fillId="0" borderId="1" xfId="52" applyNumberFormat="1" applyFont="1" applyBorder="1" applyAlignment="1">
      <alignment horizontal="left" vertical="center"/>
    </xf>
    <xf numFmtId="1" fontId="60" fillId="0" borderId="25" xfId="52" applyNumberFormat="1" applyFont="1" applyBorder="1" applyAlignment="1">
      <alignment horizontal="center" vertical="center" wrapText="1"/>
    </xf>
    <xf numFmtId="1" fontId="60" fillId="0" borderId="28" xfId="52" applyNumberFormat="1" applyFont="1" applyBorder="1" applyAlignment="1">
      <alignment horizontal="center" vertical="center" wrapText="1"/>
    </xf>
    <xf numFmtId="1" fontId="40" fillId="0" borderId="28" xfId="52" applyNumberFormat="1" applyFont="1" applyBorder="1" applyAlignment="1">
      <alignment horizontal="center" vertical="center" wrapText="1"/>
    </xf>
    <xf numFmtId="164" fontId="40" fillId="0" borderId="19" xfId="52" applyNumberFormat="1" applyFont="1" applyBorder="1" applyAlignment="1">
      <alignment horizontal="center" vertical="center"/>
    </xf>
    <xf numFmtId="164" fontId="40" fillId="0" borderId="34" xfId="52" applyNumberFormat="1" applyFont="1" applyBorder="1" applyAlignment="1">
      <alignment horizontal="center" vertical="center"/>
    </xf>
    <xf numFmtId="164" fontId="40" fillId="0" borderId="35" xfId="52" applyNumberFormat="1" applyFont="1" applyBorder="1" applyAlignment="1">
      <alignment horizontal="center" vertical="center"/>
    </xf>
    <xf numFmtId="0" fontId="40" fillId="0" borderId="19" xfId="52" applyFont="1" applyBorder="1" applyAlignment="1">
      <alignment horizontal="center" vertical="center"/>
    </xf>
    <xf numFmtId="164" fontId="38" fillId="0" borderId="19" xfId="0" applyNumberFormat="1" applyFont="1" applyBorder="1" applyAlignment="1">
      <alignment horizontal="center" vertical="center"/>
    </xf>
    <xf numFmtId="1" fontId="38" fillId="0" borderId="19" xfId="0" applyNumberFormat="1" applyFont="1" applyBorder="1" applyAlignment="1">
      <alignment horizontal="center" vertical="center"/>
    </xf>
    <xf numFmtId="1" fontId="40" fillId="0" borderId="19" xfId="52" applyNumberFormat="1" applyFont="1" applyBorder="1" applyAlignment="1">
      <alignment horizontal="center" vertical="center"/>
    </xf>
    <xf numFmtId="168" fontId="40" fillId="0" borderId="1" xfId="52" applyNumberFormat="1" applyFont="1" applyBorder="1" applyAlignment="1">
      <alignment horizontal="left" vertical="center" wrapText="1"/>
    </xf>
    <xf numFmtId="0" fontId="40" fillId="0" borderId="18" xfId="52" applyFont="1" applyBorder="1" applyAlignment="1">
      <alignment horizontal="left" vertical="center" wrapText="1"/>
    </xf>
    <xf numFmtId="164" fontId="40" fillId="0" borderId="22" xfId="52" applyNumberFormat="1" applyFont="1" applyBorder="1" applyAlignment="1">
      <alignment horizontal="center" vertical="center"/>
    </xf>
    <xf numFmtId="164" fontId="40" fillId="0" borderId="40" xfId="52" applyNumberFormat="1" applyFont="1" applyBorder="1" applyAlignment="1">
      <alignment horizontal="center" vertical="center"/>
    </xf>
    <xf numFmtId="164" fontId="40" fillId="0" borderId="41" xfId="52" applyNumberFormat="1" applyFont="1" applyBorder="1" applyAlignment="1">
      <alignment horizontal="center" vertical="center"/>
    </xf>
    <xf numFmtId="0" fontId="40" fillId="0" borderId="22" xfId="52" applyFont="1" applyBorder="1" applyAlignment="1">
      <alignment horizontal="center" vertical="center"/>
    </xf>
    <xf numFmtId="164" fontId="38" fillId="0" borderId="22" xfId="0" applyNumberFormat="1" applyFont="1" applyBorder="1" applyAlignment="1">
      <alignment horizontal="center" vertical="center"/>
    </xf>
    <xf numFmtId="1" fontId="38" fillId="0" borderId="22" xfId="0" applyNumberFormat="1" applyFont="1" applyBorder="1" applyAlignment="1">
      <alignment horizontal="center" vertical="center"/>
    </xf>
    <xf numFmtId="1" fontId="38" fillId="0" borderId="22" xfId="52" applyNumberFormat="1" applyFont="1" applyBorder="1" applyAlignment="1">
      <alignment horizontal="center" vertical="center"/>
    </xf>
    <xf numFmtId="0" fontId="58" fillId="0" borderId="48" xfId="52" applyFont="1" applyBorder="1" applyAlignment="1">
      <alignment horizontal="center" vertical="center"/>
    </xf>
    <xf numFmtId="168" fontId="40" fillId="0" borderId="48" xfId="52" applyNumberFormat="1" applyFont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3" fontId="38" fillId="0" borderId="0" xfId="0" applyNumberFormat="1" applyFont="1"/>
    <xf numFmtId="164" fontId="38" fillId="0" borderId="0" xfId="0" applyNumberFormat="1" applyFont="1"/>
    <xf numFmtId="164" fontId="38" fillId="0" borderId="0" xfId="48" applyNumberFormat="1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63" fillId="0" borderId="0" xfId="0" applyFont="1"/>
    <xf numFmtId="3" fontId="63" fillId="0" borderId="0" xfId="0" applyNumberFormat="1" applyFont="1"/>
    <xf numFmtId="164" fontId="63" fillId="0" borderId="0" xfId="0" applyNumberFormat="1" applyFont="1"/>
    <xf numFmtId="0" fontId="26" fillId="0" borderId="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2" fontId="28" fillId="0" borderId="1" xfId="0" applyNumberFormat="1" applyFont="1" applyBorder="1"/>
    <xf numFmtId="2" fontId="28" fillId="0" borderId="0" xfId="0" applyNumberFormat="1" applyFont="1"/>
    <xf numFmtId="0" fontId="28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2" fontId="26" fillId="0" borderId="1" xfId="48" applyNumberFormat="1" applyFont="1" applyBorder="1" applyAlignment="1">
      <alignment horizontal="right"/>
    </xf>
    <xf numFmtId="2" fontId="26" fillId="0" borderId="0" xfId="0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3" fontId="26" fillId="0" borderId="0" xfId="0" applyNumberFormat="1" applyFont="1" applyAlignment="1">
      <alignment vertical="center"/>
    </xf>
    <xf numFmtId="2" fontId="26" fillId="0" borderId="0" xfId="0" applyNumberFormat="1" applyFont="1"/>
    <xf numFmtId="0" fontId="28" fillId="0" borderId="2" xfId="0" applyFont="1" applyBorder="1"/>
    <xf numFmtId="0" fontId="64" fillId="0" borderId="0" xfId="0" applyFont="1"/>
    <xf numFmtId="168" fontId="26" fillId="0" borderId="13" xfId="52" applyNumberFormat="1" applyFont="1" applyBorder="1" applyAlignment="1">
      <alignment horizontal="left" vertical="top"/>
    </xf>
    <xf numFmtId="2" fontId="26" fillId="0" borderId="13" xfId="0" applyNumberFormat="1" applyFont="1" applyBorder="1" applyAlignment="1">
      <alignment horizontal="center" vertical="center"/>
    </xf>
    <xf numFmtId="2" fontId="26" fillId="0" borderId="68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1" fontId="28" fillId="0" borderId="1" xfId="0" applyNumberFormat="1" applyFont="1" applyBorder="1" applyAlignment="1">
      <alignment horizontal="center" vertical="center"/>
    </xf>
    <xf numFmtId="3" fontId="28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2" fontId="38" fillId="0" borderId="1" xfId="0" applyNumberFormat="1" applyFont="1" applyBorder="1" applyAlignment="1">
      <alignment horizontal="center" vertical="center"/>
    </xf>
    <xf numFmtId="2" fontId="38" fillId="0" borderId="38" xfId="0" applyNumberFormat="1" applyFont="1" applyBorder="1" applyAlignment="1">
      <alignment horizontal="center" vertical="center"/>
    </xf>
    <xf numFmtId="2" fontId="38" fillId="0" borderId="39" xfId="0" applyNumberFormat="1" applyFont="1" applyBorder="1" applyAlignment="1">
      <alignment horizontal="center" vertical="center"/>
    </xf>
    <xf numFmtId="2" fontId="38" fillId="0" borderId="18" xfId="0" applyNumberFormat="1" applyFont="1" applyBorder="1" applyAlignment="1">
      <alignment horizontal="center" vertical="center"/>
    </xf>
    <xf numFmtId="2" fontId="38" fillId="0" borderId="62" xfId="0" applyNumberFormat="1" applyFont="1" applyBorder="1" applyAlignment="1">
      <alignment horizontal="center" vertical="center"/>
    </xf>
    <xf numFmtId="2" fontId="38" fillId="0" borderId="94" xfId="0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2" fontId="38" fillId="0" borderId="25" xfId="0" applyNumberFormat="1" applyFont="1" applyBorder="1" applyAlignment="1">
      <alignment horizontal="center" vertical="center"/>
    </xf>
    <xf numFmtId="2" fontId="38" fillId="0" borderId="23" xfId="0" applyNumberFormat="1" applyFont="1" applyBorder="1" applyAlignment="1">
      <alignment horizontal="center" vertical="center"/>
    </xf>
    <xf numFmtId="2" fontId="38" fillId="0" borderId="24" xfId="0" applyNumberFormat="1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2" fontId="38" fillId="0" borderId="28" xfId="0" applyNumberFormat="1" applyFont="1" applyBorder="1" applyAlignment="1">
      <alignment horizontal="center" vertical="center"/>
    </xf>
    <xf numFmtId="2" fontId="38" fillId="0" borderId="26" xfId="0" applyNumberFormat="1" applyFont="1" applyBorder="1" applyAlignment="1">
      <alignment horizontal="center" vertical="center"/>
    </xf>
    <xf numFmtId="2" fontId="38" fillId="0" borderId="27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2" fontId="38" fillId="0" borderId="31" xfId="0" applyNumberFormat="1" applyFont="1" applyBorder="1" applyAlignment="1">
      <alignment horizontal="center" vertical="center"/>
    </xf>
    <xf numFmtId="2" fontId="38" fillId="0" borderId="29" xfId="0" applyNumberFormat="1" applyFont="1" applyBorder="1" applyAlignment="1">
      <alignment horizontal="center" vertical="center"/>
    </xf>
    <xf numFmtId="2" fontId="38" fillId="0" borderId="30" xfId="0" applyNumberFormat="1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2" fontId="38" fillId="0" borderId="22" xfId="0" applyNumberFormat="1" applyFont="1" applyBorder="1" applyAlignment="1">
      <alignment horizontal="center" vertical="center"/>
    </xf>
    <xf numFmtId="2" fontId="38" fillId="0" borderId="40" xfId="0" applyNumberFormat="1" applyFont="1" applyBorder="1" applyAlignment="1">
      <alignment horizontal="center" vertical="center"/>
    </xf>
    <xf numFmtId="2" fontId="38" fillId="0" borderId="41" xfId="0" applyNumberFormat="1" applyFont="1" applyBorder="1" applyAlignment="1">
      <alignment horizontal="center" vertical="center"/>
    </xf>
    <xf numFmtId="0" fontId="57" fillId="0" borderId="1" xfId="0" applyFont="1" applyBorder="1"/>
    <xf numFmtId="49" fontId="38" fillId="0" borderId="1" xfId="0" applyNumberFormat="1" applyFont="1" applyBorder="1" applyAlignment="1">
      <alignment horizontal="center" vertical="center"/>
    </xf>
    <xf numFmtId="2" fontId="38" fillId="0" borderId="20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9" xfId="0" applyFont="1" applyBorder="1" applyAlignment="1">
      <alignment vertical="center"/>
    </xf>
    <xf numFmtId="0" fontId="38" fillId="0" borderId="1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8" xfId="0" applyFont="1" applyBorder="1" applyAlignment="1">
      <alignment horizontal="center" vertical="center" wrapText="1"/>
    </xf>
    <xf numFmtId="2" fontId="38" fillId="0" borderId="25" xfId="52" applyNumberFormat="1" applyFont="1" applyBorder="1" applyAlignment="1">
      <alignment horizontal="center" vertical="center" wrapText="1"/>
    </xf>
    <xf numFmtId="2" fontId="38" fillId="0" borderId="25" xfId="52" applyNumberFormat="1" applyFont="1" applyBorder="1" applyAlignment="1">
      <alignment horizontal="center" vertical="center"/>
    </xf>
    <xf numFmtId="2" fontId="38" fillId="0" borderId="23" xfId="52" applyNumberFormat="1" applyFont="1" applyBorder="1" applyAlignment="1">
      <alignment horizontal="center" vertical="center" wrapText="1"/>
    </xf>
    <xf numFmtId="2" fontId="38" fillId="0" borderId="24" xfId="52" applyNumberFormat="1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2" fontId="38" fillId="0" borderId="31" xfId="52" applyNumberFormat="1" applyFont="1" applyBorder="1" applyAlignment="1">
      <alignment horizontal="center" vertical="center" wrapText="1"/>
    </xf>
    <xf numFmtId="2" fontId="38" fillId="0" borderId="29" xfId="52" applyNumberFormat="1" applyFont="1" applyBorder="1" applyAlignment="1">
      <alignment horizontal="center" vertical="center" wrapText="1"/>
    </xf>
    <xf numFmtId="2" fontId="38" fillId="0" borderId="30" xfId="52" applyNumberFormat="1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2" fontId="38" fillId="0" borderId="28" xfId="52" applyNumberFormat="1" applyFont="1" applyBorder="1" applyAlignment="1">
      <alignment horizontal="center" vertical="center" wrapText="1"/>
    </xf>
    <xf numFmtId="2" fontId="38" fillId="0" borderId="26" xfId="52" applyNumberFormat="1" applyFont="1" applyBorder="1" applyAlignment="1">
      <alignment horizontal="center" vertical="center" wrapText="1"/>
    </xf>
    <xf numFmtId="2" fontId="38" fillId="0" borderId="27" xfId="52" applyNumberFormat="1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2" fontId="38" fillId="0" borderId="22" xfId="52" applyNumberFormat="1" applyFont="1" applyBorder="1" applyAlignment="1">
      <alignment horizontal="center" vertical="center" wrapText="1"/>
    </xf>
    <xf numFmtId="2" fontId="38" fillId="0" borderId="40" xfId="52" applyNumberFormat="1" applyFont="1" applyBorder="1" applyAlignment="1">
      <alignment horizontal="center" vertical="center" wrapText="1"/>
    </xf>
    <xf numFmtId="2" fontId="38" fillId="0" borderId="41" xfId="52" applyNumberFormat="1" applyFont="1" applyBorder="1" applyAlignment="1">
      <alignment horizontal="center" vertical="center" wrapText="1"/>
    </xf>
    <xf numFmtId="2" fontId="38" fillId="0" borderId="1" xfId="52" applyNumberFormat="1" applyFont="1" applyBorder="1" applyAlignment="1">
      <alignment horizontal="center" vertical="center" wrapText="1"/>
    </xf>
    <xf numFmtId="2" fontId="38" fillId="0" borderId="38" xfId="52" applyNumberFormat="1" applyFont="1" applyBorder="1" applyAlignment="1">
      <alignment horizontal="center" vertical="center" wrapText="1"/>
    </xf>
    <xf numFmtId="2" fontId="38" fillId="0" borderId="39" xfId="52" applyNumberFormat="1" applyFont="1" applyBorder="1" applyAlignment="1">
      <alignment horizontal="center" vertical="center" wrapText="1"/>
    </xf>
    <xf numFmtId="2" fontId="38" fillId="0" borderId="55" xfId="52" applyNumberFormat="1" applyFont="1" applyBorder="1" applyAlignment="1">
      <alignment horizontal="center" vertical="center" wrapText="1"/>
    </xf>
    <xf numFmtId="2" fontId="38" fillId="0" borderId="95" xfId="52" applyNumberFormat="1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2" fontId="38" fillId="0" borderId="18" xfId="52" applyNumberFormat="1" applyFont="1" applyBorder="1" applyAlignment="1">
      <alignment horizontal="center" vertical="center" wrapText="1"/>
    </xf>
    <xf numFmtId="2" fontId="38" fillId="0" borderId="62" xfId="52" applyNumberFormat="1" applyFont="1" applyBorder="1" applyAlignment="1">
      <alignment horizontal="center" vertical="center" wrapText="1"/>
    </xf>
    <xf numFmtId="2" fontId="38" fillId="0" borderId="94" xfId="52" applyNumberFormat="1" applyFont="1" applyBorder="1" applyAlignment="1">
      <alignment horizontal="center" vertical="center" wrapText="1"/>
    </xf>
    <xf numFmtId="2" fontId="38" fillId="0" borderId="19" xfId="52" applyNumberFormat="1" applyFont="1" applyBorder="1" applyAlignment="1">
      <alignment horizontal="center" vertical="center" wrapText="1"/>
    </xf>
    <xf numFmtId="2" fontId="38" fillId="0" borderId="34" xfId="52" applyNumberFormat="1" applyFont="1" applyBorder="1" applyAlignment="1">
      <alignment horizontal="center" vertical="center" wrapText="1"/>
    </xf>
    <xf numFmtId="2" fontId="38" fillId="0" borderId="35" xfId="52" applyNumberFormat="1" applyFont="1" applyBorder="1" applyAlignment="1">
      <alignment horizontal="center" vertical="center" wrapText="1"/>
    </xf>
    <xf numFmtId="49" fontId="38" fillId="0" borderId="25" xfId="0" applyNumberFormat="1" applyFont="1" applyBorder="1" applyAlignment="1">
      <alignment horizontal="center" vertical="center" wrapText="1"/>
    </xf>
    <xf numFmtId="49" fontId="38" fillId="0" borderId="28" xfId="0" applyNumberFormat="1" applyFont="1" applyBorder="1" applyAlignment="1">
      <alignment horizontal="center" vertical="center" wrapText="1"/>
    </xf>
    <xf numFmtId="49" fontId="38" fillId="0" borderId="31" xfId="0" applyNumberFormat="1" applyFont="1" applyBorder="1" applyAlignment="1">
      <alignment horizontal="center" vertical="center" wrapText="1"/>
    </xf>
    <xf numFmtId="2" fontId="38" fillId="0" borderId="38" xfId="0" applyNumberFormat="1" applyFont="1" applyBorder="1" applyAlignment="1">
      <alignment horizontal="center" vertical="center" wrapText="1"/>
    </xf>
    <xf numFmtId="2" fontId="38" fillId="0" borderId="39" xfId="0" applyNumberFormat="1" applyFont="1" applyBorder="1" applyAlignment="1">
      <alignment horizontal="center" vertical="center" wrapText="1"/>
    </xf>
    <xf numFmtId="2" fontId="38" fillId="0" borderId="23" xfId="0" applyNumberFormat="1" applyFont="1" applyBorder="1" applyAlignment="1">
      <alignment horizontal="center" vertical="center" wrapText="1"/>
    </xf>
    <xf numFmtId="2" fontId="38" fillId="0" borderId="24" xfId="0" applyNumberFormat="1" applyFont="1" applyBorder="1" applyAlignment="1">
      <alignment horizontal="center" vertical="center" wrapText="1"/>
    </xf>
    <xf numFmtId="2" fontId="38" fillId="0" borderId="29" xfId="0" applyNumberFormat="1" applyFont="1" applyBorder="1" applyAlignment="1">
      <alignment horizontal="center" vertical="center" wrapText="1"/>
    </xf>
    <xf numFmtId="2" fontId="38" fillId="0" borderId="30" xfId="0" applyNumberFormat="1" applyFont="1" applyBorder="1" applyAlignment="1">
      <alignment horizontal="center" vertical="center" wrapText="1"/>
    </xf>
    <xf numFmtId="2" fontId="38" fillId="0" borderId="34" xfId="0" applyNumberFormat="1" applyFont="1" applyBorder="1" applyAlignment="1">
      <alignment horizontal="center" vertical="center" wrapText="1"/>
    </xf>
    <xf numFmtId="2" fontId="38" fillId="0" borderId="25" xfId="52" applyNumberFormat="1" applyFont="1" applyBorder="1" applyAlignment="1">
      <alignment horizontal="center" wrapText="1"/>
    </xf>
    <xf numFmtId="2" fontId="38" fillId="0" borderId="22" xfId="52" applyNumberFormat="1" applyFont="1" applyBorder="1" applyAlignment="1">
      <alignment horizontal="center" wrapText="1"/>
    </xf>
    <xf numFmtId="2" fontId="38" fillId="0" borderId="40" xfId="0" applyNumberFormat="1" applyFont="1" applyBorder="1" applyAlignment="1">
      <alignment horizontal="center" vertical="center" wrapText="1"/>
    </xf>
    <xf numFmtId="2" fontId="38" fillId="0" borderId="41" xfId="0" applyNumberFormat="1" applyFont="1" applyBorder="1" applyAlignment="1">
      <alignment horizontal="center" vertical="center" wrapText="1"/>
    </xf>
    <xf numFmtId="2" fontId="38" fillId="0" borderId="31" xfId="52" applyNumberFormat="1" applyFont="1" applyBorder="1" applyAlignment="1">
      <alignment horizontal="center" wrapText="1"/>
    </xf>
    <xf numFmtId="2" fontId="38" fillId="0" borderId="28" xfId="52" applyNumberFormat="1" applyFont="1" applyBorder="1" applyAlignment="1">
      <alignment horizontal="center" wrapText="1"/>
    </xf>
    <xf numFmtId="2" fontId="38" fillId="0" borderId="26" xfId="0" applyNumberFormat="1" applyFont="1" applyBorder="1" applyAlignment="1">
      <alignment horizontal="center" vertical="center" wrapText="1"/>
    </xf>
    <xf numFmtId="2" fontId="38" fillId="0" borderId="27" xfId="0" applyNumberFormat="1" applyFont="1" applyBorder="1" applyAlignment="1">
      <alignment horizontal="center" vertical="center" wrapText="1"/>
    </xf>
    <xf numFmtId="0" fontId="38" fillId="0" borderId="14" xfId="52" applyFont="1" applyBorder="1" applyAlignment="1">
      <alignment horizontal="center" wrapText="1"/>
    </xf>
    <xf numFmtId="0" fontId="38" fillId="0" borderId="17" xfId="52" applyFont="1" applyBorder="1" applyAlignment="1">
      <alignment horizontal="left" wrapText="1"/>
    </xf>
    <xf numFmtId="0" fontId="38" fillId="0" borderId="20" xfId="52" applyFont="1" applyBorder="1" applyAlignment="1">
      <alignment horizontal="center" wrapText="1"/>
    </xf>
    <xf numFmtId="0" fontId="38" fillId="0" borderId="21" xfId="52" applyFont="1" applyBorder="1" applyAlignment="1">
      <alignment horizontal="left" wrapText="1"/>
    </xf>
    <xf numFmtId="0" fontId="38" fillId="0" borderId="16" xfId="52" applyFont="1" applyBorder="1" applyAlignment="1">
      <alignment horizontal="center" wrapText="1"/>
    </xf>
    <xf numFmtId="0" fontId="38" fillId="0" borderId="15" xfId="52" applyFont="1" applyBorder="1" applyAlignment="1">
      <alignment horizontal="right" wrapText="1"/>
    </xf>
    <xf numFmtId="0" fontId="38" fillId="0" borderId="14" xfId="53" applyNumberFormat="1" applyFont="1" applyFill="1" applyBorder="1" applyAlignment="1">
      <alignment horizontal="center" vertical="center" wrapText="1"/>
    </xf>
    <xf numFmtId="0" fontId="38" fillId="0" borderId="17" xfId="52" applyFont="1" applyBorder="1" applyAlignment="1">
      <alignment horizontal="left" vertical="center" wrapText="1"/>
    </xf>
    <xf numFmtId="0" fontId="38" fillId="0" borderId="16" xfId="52" applyFont="1" applyBorder="1" applyAlignment="1">
      <alignment horizontal="center" vertical="center" wrapText="1"/>
    </xf>
    <xf numFmtId="0" fontId="38" fillId="0" borderId="15" xfId="52" applyFont="1" applyBorder="1" applyAlignment="1">
      <alignment horizontal="right" vertical="center" wrapText="1"/>
    </xf>
    <xf numFmtId="0" fontId="38" fillId="0" borderId="21" xfId="52" applyFont="1" applyBorder="1" applyAlignment="1">
      <alignment horizontal="right" wrapText="1"/>
    </xf>
    <xf numFmtId="0" fontId="38" fillId="0" borderId="2" xfId="0" applyFont="1" applyBorder="1" applyAlignment="1">
      <alignment horizontal="center" vertical="center"/>
    </xf>
    <xf numFmtId="168" fontId="38" fillId="0" borderId="3" xfId="52" applyNumberFormat="1" applyFont="1" applyBorder="1" applyAlignment="1">
      <alignment horizontal="left" vertical="center"/>
    </xf>
    <xf numFmtId="0" fontId="38" fillId="0" borderId="14" xfId="0" applyFont="1" applyBorder="1" applyAlignment="1">
      <alignment horizontal="center" vertical="center"/>
    </xf>
    <xf numFmtId="168" fontId="38" fillId="0" borderId="17" xfId="52" applyNumberFormat="1" applyFont="1" applyBorder="1" applyAlignment="1">
      <alignment horizontal="left" vertical="center"/>
    </xf>
    <xf numFmtId="0" fontId="38" fillId="0" borderId="2" xfId="52" applyFont="1" applyBorder="1" applyAlignment="1">
      <alignment horizontal="center" vertical="center" wrapText="1"/>
    </xf>
    <xf numFmtId="0" fontId="38" fillId="0" borderId="3" xfId="52" applyFont="1" applyBorder="1" applyAlignment="1">
      <alignment horizontal="left" vertical="center" wrapText="1"/>
    </xf>
    <xf numFmtId="49" fontId="38" fillId="0" borderId="16" xfId="53" applyNumberFormat="1" applyFont="1" applyFill="1" applyBorder="1" applyAlignment="1">
      <alignment horizontal="center" vertical="center" wrapText="1"/>
    </xf>
    <xf numFmtId="0" fontId="38" fillId="0" borderId="15" xfId="52" applyFont="1" applyBorder="1" applyAlignment="1">
      <alignment horizontal="left" vertical="center" wrapText="1"/>
    </xf>
    <xf numFmtId="2" fontId="38" fillId="0" borderId="35" xfId="0" applyNumberFormat="1" applyFont="1" applyBorder="1" applyAlignment="1">
      <alignment horizontal="center" vertical="center" wrapText="1"/>
    </xf>
    <xf numFmtId="0" fontId="38" fillId="0" borderId="14" xfId="52" applyFont="1" applyBorder="1" applyAlignment="1">
      <alignment horizontal="center" vertical="center" wrapText="1"/>
    </xf>
    <xf numFmtId="0" fontId="38" fillId="0" borderId="15" xfId="52" applyFont="1" applyBorder="1" applyAlignment="1">
      <alignment horizontal="left" vertical="center"/>
    </xf>
    <xf numFmtId="0" fontId="38" fillId="0" borderId="20" xfId="52" applyFont="1" applyBorder="1" applyAlignment="1">
      <alignment horizontal="center" vertical="center" wrapText="1"/>
    </xf>
    <xf numFmtId="0" fontId="38" fillId="0" borderId="21" xfId="52" applyFont="1" applyBorder="1" applyAlignment="1">
      <alignment horizontal="left" vertical="center" wrapText="1"/>
    </xf>
    <xf numFmtId="0" fontId="38" fillId="0" borderId="17" xfId="52" applyFont="1" applyBorder="1" applyAlignment="1">
      <alignment horizontal="left" vertical="center"/>
    </xf>
    <xf numFmtId="0" fontId="38" fillId="0" borderId="15" xfId="52" applyFont="1" applyBorder="1" applyAlignment="1">
      <alignment horizontal="right" vertical="center"/>
    </xf>
    <xf numFmtId="0" fontId="38" fillId="0" borderId="42" xfId="52" applyFont="1" applyBorder="1" applyAlignment="1">
      <alignment horizontal="center" vertical="center" wrapText="1"/>
    </xf>
    <xf numFmtId="0" fontId="38" fillId="0" borderId="37" xfId="52" applyFont="1" applyBorder="1" applyAlignment="1">
      <alignment horizontal="left" vertical="center"/>
    </xf>
    <xf numFmtId="0" fontId="38" fillId="0" borderId="3" xfId="52" applyFont="1" applyBorder="1" applyAlignment="1">
      <alignment horizontal="left" vertical="center"/>
    </xf>
    <xf numFmtId="0" fontId="38" fillId="0" borderId="21" xfId="52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center" vertical="center"/>
    </xf>
    <xf numFmtId="168" fontId="38" fillId="0" borderId="15" xfId="52" applyNumberFormat="1" applyFont="1" applyBorder="1" applyAlignment="1">
      <alignment horizontal="left" vertical="center"/>
    </xf>
    <xf numFmtId="168" fontId="38" fillId="0" borderId="21" xfId="52" applyNumberFormat="1" applyFont="1" applyBorder="1" applyAlignment="1">
      <alignment horizontal="left" vertical="center" wrapText="1"/>
    </xf>
    <xf numFmtId="168" fontId="38" fillId="0" borderId="15" xfId="52" applyNumberFormat="1" applyFont="1" applyBorder="1" applyAlignment="1">
      <alignment horizontal="right" vertical="center"/>
    </xf>
    <xf numFmtId="168" fontId="38" fillId="0" borderId="3" xfId="52" applyNumberFormat="1" applyFont="1" applyBorder="1" applyAlignment="1">
      <alignment horizontal="left" vertical="center" wrapText="1"/>
    </xf>
    <xf numFmtId="168" fontId="38" fillId="0" borderId="21" xfId="52" applyNumberFormat="1" applyFont="1" applyBorder="1" applyAlignment="1">
      <alignment horizontal="left" vertical="center"/>
    </xf>
    <xf numFmtId="0" fontId="38" fillId="0" borderId="16" xfId="0" applyFont="1" applyBorder="1" applyAlignment="1">
      <alignment vertical="center"/>
    </xf>
    <xf numFmtId="168" fontId="38" fillId="0" borderId="15" xfId="52" applyNumberFormat="1" applyFont="1" applyBorder="1" applyAlignment="1">
      <alignment vertical="center"/>
    </xf>
    <xf numFmtId="0" fontId="38" fillId="0" borderId="18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/>
    </xf>
    <xf numFmtId="168" fontId="38" fillId="0" borderId="17" xfId="52" applyNumberFormat="1" applyFont="1" applyBorder="1" applyAlignment="1">
      <alignment vertical="center" wrapText="1"/>
    </xf>
    <xf numFmtId="168" fontId="38" fillId="0" borderId="3" xfId="52" applyNumberFormat="1" applyFont="1" applyBorder="1" applyAlignment="1">
      <alignment vertical="center"/>
    </xf>
    <xf numFmtId="168" fontId="38" fillId="0" borderId="21" xfId="52" applyNumberFormat="1" applyFont="1" applyBorder="1" applyAlignment="1">
      <alignment vertical="center"/>
    </xf>
    <xf numFmtId="168" fontId="38" fillId="0" borderId="17" xfId="52" applyNumberFormat="1" applyFont="1" applyBorder="1" applyAlignment="1">
      <alignment vertical="center"/>
    </xf>
    <xf numFmtId="2" fontId="38" fillId="0" borderId="25" xfId="0" applyNumberFormat="1" applyFont="1" applyBorder="1" applyAlignment="1">
      <alignment horizontal="center" vertical="center" wrapText="1"/>
    </xf>
    <xf numFmtId="2" fontId="38" fillId="0" borderId="31" xfId="0" applyNumberFormat="1" applyFont="1" applyBorder="1" applyAlignment="1">
      <alignment horizontal="center" vertical="center" wrapText="1"/>
    </xf>
    <xf numFmtId="2" fontId="38" fillId="0" borderId="28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center" vertical="center" wrapText="1"/>
    </xf>
    <xf numFmtId="168" fontId="38" fillId="0" borderId="15" xfId="52" applyNumberFormat="1" applyFont="1" applyBorder="1" applyAlignment="1">
      <alignment horizontal="left" vertical="center" wrapText="1"/>
    </xf>
    <xf numFmtId="2" fontId="38" fillId="0" borderId="48" xfId="0" applyNumberFormat="1" applyFont="1" applyBorder="1" applyAlignment="1">
      <alignment horizontal="center" vertical="center"/>
    </xf>
    <xf numFmtId="2" fontId="38" fillId="0" borderId="51" xfId="0" applyNumberFormat="1" applyFont="1" applyBorder="1" applyAlignment="1">
      <alignment horizontal="center" vertical="center"/>
    </xf>
    <xf numFmtId="2" fontId="38" fillId="0" borderId="52" xfId="0" applyNumberFormat="1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57" fillId="0" borderId="0" xfId="0" applyFont="1"/>
    <xf numFmtId="0" fontId="57" fillId="0" borderId="16" xfId="0" applyFont="1" applyBorder="1"/>
    <xf numFmtId="0" fontId="57" fillId="0" borderId="15" xfId="0" applyFont="1" applyBorder="1"/>
    <xf numFmtId="2" fontId="38" fillId="0" borderId="21" xfId="52" applyNumberFormat="1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top" wrapText="1"/>
    </xf>
    <xf numFmtId="0" fontId="38" fillId="0" borderId="21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left" vertical="top" wrapText="1"/>
    </xf>
    <xf numFmtId="2" fontId="38" fillId="0" borderId="1" xfId="0" applyNumberFormat="1" applyFont="1" applyBorder="1" applyAlignment="1">
      <alignment horizontal="center" vertical="center" wrapText="1"/>
    </xf>
    <xf numFmtId="168" fontId="38" fillId="0" borderId="17" xfId="52" applyNumberFormat="1" applyFont="1" applyBorder="1" applyAlignment="1">
      <alignment vertical="top"/>
    </xf>
    <xf numFmtId="168" fontId="38" fillId="0" borderId="15" xfId="52" applyNumberFormat="1" applyFont="1" applyBorder="1" applyAlignment="1">
      <alignment vertical="top"/>
    </xf>
    <xf numFmtId="49" fontId="38" fillId="0" borderId="31" xfId="0" applyNumberFormat="1" applyFont="1" applyBorder="1" applyAlignment="1">
      <alignment horizontal="center" vertical="center"/>
    </xf>
    <xf numFmtId="168" fontId="38" fillId="0" borderId="3" xfId="52" applyNumberFormat="1" applyFont="1" applyBorder="1" applyAlignment="1">
      <alignment vertical="top"/>
    </xf>
    <xf numFmtId="168" fontId="38" fillId="0" borderId="21" xfId="52" applyNumberFormat="1" applyFont="1" applyBorder="1" applyAlignment="1">
      <alignment vertical="top"/>
    </xf>
    <xf numFmtId="0" fontId="38" fillId="0" borderId="2" xfId="0" applyFont="1" applyBorder="1" applyAlignment="1">
      <alignment horizontal="center" vertical="top" wrapText="1"/>
    </xf>
    <xf numFmtId="168" fontId="38" fillId="0" borderId="3" xfId="52" applyNumberFormat="1" applyFont="1" applyBorder="1" applyAlignment="1">
      <alignment horizontal="left" vertical="top"/>
    </xf>
    <xf numFmtId="164" fontId="38" fillId="0" borderId="23" xfId="0" applyNumberFormat="1" applyFont="1" applyBorder="1" applyAlignment="1">
      <alignment horizontal="center" vertical="center" wrapText="1"/>
    </xf>
    <xf numFmtId="164" fontId="38" fillId="0" borderId="24" xfId="0" applyNumberFormat="1" applyFont="1" applyBorder="1" applyAlignment="1">
      <alignment horizontal="center" vertical="center" wrapText="1"/>
    </xf>
    <xf numFmtId="0" fontId="38" fillId="24" borderId="1" xfId="52" applyFont="1" applyFill="1" applyBorder="1" applyAlignment="1">
      <alignment horizontal="left" vertical="center"/>
    </xf>
    <xf numFmtId="164" fontId="38" fillId="0" borderId="18" xfId="0" applyNumberFormat="1" applyFont="1" applyBorder="1" applyAlignment="1">
      <alignment horizontal="center" vertical="center"/>
    </xf>
    <xf numFmtId="164" fontId="38" fillId="0" borderId="62" xfId="0" applyNumberFormat="1" applyFont="1" applyBorder="1" applyAlignment="1">
      <alignment horizontal="center" vertical="center" wrapText="1"/>
    </xf>
    <xf numFmtId="1" fontId="38" fillId="0" borderId="18" xfId="0" applyNumberFormat="1" applyFont="1" applyBorder="1" applyAlignment="1">
      <alignment horizontal="center" vertical="center"/>
    </xf>
    <xf numFmtId="164" fontId="38" fillId="0" borderId="38" xfId="0" applyNumberFormat="1" applyFont="1" applyBorder="1" applyAlignment="1">
      <alignment horizontal="center" vertical="center" wrapText="1"/>
    </xf>
    <xf numFmtId="0" fontId="38" fillId="24" borderId="1" xfId="52" applyFont="1" applyFill="1" applyBorder="1" applyAlignment="1">
      <alignment horizontal="left" vertical="center" wrapText="1"/>
    </xf>
    <xf numFmtId="0" fontId="38" fillId="24" borderId="2" xfId="52" applyFont="1" applyFill="1" applyBorder="1" applyAlignment="1">
      <alignment horizontal="left"/>
    </xf>
    <xf numFmtId="0" fontId="38" fillId="24" borderId="19" xfId="52" applyFont="1" applyFill="1" applyBorder="1" applyAlignment="1">
      <alignment horizontal="left" vertical="center"/>
    </xf>
    <xf numFmtId="164" fontId="38" fillId="0" borderId="34" xfId="0" applyNumberFormat="1" applyFont="1" applyBorder="1" applyAlignment="1">
      <alignment horizontal="center" vertical="center" wrapText="1"/>
    </xf>
    <xf numFmtId="0" fontId="38" fillId="24" borderId="18" xfId="52" applyFont="1" applyFill="1" applyBorder="1" applyAlignment="1">
      <alignment horizontal="left" vertical="center"/>
    </xf>
    <xf numFmtId="0" fontId="38" fillId="24" borderId="22" xfId="52" applyFont="1" applyFill="1" applyBorder="1" applyAlignment="1">
      <alignment horizontal="left" vertical="center"/>
    </xf>
    <xf numFmtId="164" fontId="38" fillId="0" borderId="26" xfId="0" applyNumberFormat="1" applyFont="1" applyBorder="1" applyAlignment="1">
      <alignment horizontal="center" vertical="center" wrapText="1"/>
    </xf>
    <xf numFmtId="164" fontId="38" fillId="0" borderId="27" xfId="0" applyNumberFormat="1" applyFont="1" applyBorder="1" applyAlignment="1">
      <alignment horizontal="center" vertical="center" wrapText="1"/>
    </xf>
    <xf numFmtId="0" fontId="49" fillId="24" borderId="22" xfId="52" applyFont="1" applyFill="1" applyBorder="1" applyAlignment="1">
      <alignment horizontal="right" vertical="center"/>
    </xf>
    <xf numFmtId="0" fontId="49" fillId="24" borderId="19" xfId="52" applyFont="1" applyFill="1" applyBorder="1" applyAlignment="1">
      <alignment horizontal="right" vertical="center"/>
    </xf>
    <xf numFmtId="164" fontId="38" fillId="0" borderId="29" xfId="0" applyNumberFormat="1" applyFont="1" applyBorder="1" applyAlignment="1">
      <alignment horizontal="center" vertical="center" wrapText="1"/>
    </xf>
    <xf numFmtId="164" fontId="38" fillId="0" borderId="30" xfId="0" applyNumberFormat="1" applyFont="1" applyBorder="1" applyAlignment="1">
      <alignment horizontal="center" vertical="center" wrapText="1"/>
    </xf>
    <xf numFmtId="164" fontId="38" fillId="0" borderId="39" xfId="0" applyNumberFormat="1" applyFont="1" applyBorder="1" applyAlignment="1">
      <alignment horizontal="center" vertical="center" wrapText="1"/>
    </xf>
    <xf numFmtId="164" fontId="38" fillId="0" borderId="40" xfId="0" applyNumberFormat="1" applyFont="1" applyBorder="1" applyAlignment="1">
      <alignment horizontal="center" vertical="center" wrapText="1"/>
    </xf>
    <xf numFmtId="0" fontId="40" fillId="24" borderId="19" xfId="52" applyFont="1" applyFill="1" applyBorder="1" applyAlignment="1">
      <alignment horizontal="left"/>
    </xf>
    <xf numFmtId="0" fontId="38" fillId="24" borderId="22" xfId="52" applyFont="1" applyFill="1" applyBorder="1" applyAlignment="1">
      <alignment horizontal="center" vertical="center" wrapText="1"/>
    </xf>
    <xf numFmtId="164" fontId="38" fillId="0" borderId="41" xfId="0" applyNumberFormat="1" applyFont="1" applyBorder="1" applyAlignment="1">
      <alignment horizontal="center" vertical="center" wrapText="1"/>
    </xf>
    <xf numFmtId="0" fontId="38" fillId="24" borderId="1" xfId="52" applyFont="1" applyFill="1" applyBorder="1" applyAlignment="1">
      <alignment horizontal="center" vertical="center" wrapText="1"/>
    </xf>
    <xf numFmtId="164" fontId="38" fillId="0" borderId="25" xfId="0" applyNumberFormat="1" applyFont="1" applyBorder="1" applyAlignment="1">
      <alignment vertical="center" wrapText="1"/>
    </xf>
    <xf numFmtId="164" fontId="40" fillId="0" borderId="1" xfId="52" applyNumberFormat="1" applyFont="1" applyBorder="1" applyAlignment="1">
      <alignment horizontal="center"/>
    </xf>
    <xf numFmtId="0" fontId="38" fillId="24" borderId="18" xfId="52" applyFont="1" applyFill="1" applyBorder="1" applyAlignment="1">
      <alignment horizontal="left" vertical="center" wrapText="1"/>
    </xf>
    <xf numFmtId="0" fontId="38" fillId="24" borderId="22" xfId="52" applyFont="1" applyFill="1" applyBorder="1" applyAlignment="1">
      <alignment horizontal="left" vertical="center" wrapText="1"/>
    </xf>
    <xf numFmtId="0" fontId="65" fillId="24" borderId="19" xfId="52" applyFont="1" applyFill="1" applyBorder="1" applyAlignment="1">
      <alignment horizontal="right" vertical="center" wrapText="1"/>
    </xf>
    <xf numFmtId="164" fontId="40" fillId="0" borderId="25" xfId="52" applyNumberFormat="1" applyFont="1" applyBorder="1" applyAlignment="1">
      <alignment horizontal="center"/>
    </xf>
    <xf numFmtId="164" fontId="40" fillId="0" borderId="23" xfId="52" applyNumberFormat="1" applyFont="1" applyBorder="1" applyAlignment="1">
      <alignment horizontal="center"/>
    </xf>
    <xf numFmtId="164" fontId="40" fillId="0" borderId="24" xfId="52" applyNumberFormat="1" applyFont="1" applyBorder="1" applyAlignment="1">
      <alignment horizontal="center"/>
    </xf>
    <xf numFmtId="0" fontId="40" fillId="0" borderId="25" xfId="52" applyFont="1" applyBorder="1" applyAlignment="1">
      <alignment horizontal="center"/>
    </xf>
    <xf numFmtId="164" fontId="40" fillId="0" borderId="31" xfId="52" applyNumberFormat="1" applyFont="1" applyBorder="1" applyAlignment="1">
      <alignment horizontal="center"/>
    </xf>
    <xf numFmtId="164" fontId="40" fillId="0" borderId="29" xfId="52" applyNumberFormat="1" applyFont="1" applyBorder="1" applyAlignment="1">
      <alignment horizontal="center"/>
    </xf>
    <xf numFmtId="164" fontId="40" fillId="0" borderId="30" xfId="52" applyNumberFormat="1" applyFont="1" applyBorder="1" applyAlignment="1">
      <alignment horizontal="center"/>
    </xf>
    <xf numFmtId="0" fontId="40" fillId="0" borderId="31" xfId="52" applyFont="1" applyBorder="1" applyAlignment="1">
      <alignment horizontal="center"/>
    </xf>
    <xf numFmtId="0" fontId="38" fillId="0" borderId="19" xfId="52" applyFont="1" applyBorder="1" applyAlignment="1">
      <alignment horizontal="left" vertical="center" wrapText="1"/>
    </xf>
    <xf numFmtId="164" fontId="38" fillId="0" borderId="48" xfId="0" applyNumberFormat="1" applyFont="1" applyBorder="1" applyAlignment="1">
      <alignment horizontal="center" vertical="center"/>
    </xf>
    <xf numFmtId="164" fontId="38" fillId="0" borderId="51" xfId="0" applyNumberFormat="1" applyFont="1" applyBorder="1" applyAlignment="1">
      <alignment horizontal="center" vertical="center" wrapText="1"/>
    </xf>
    <xf numFmtId="164" fontId="38" fillId="0" borderId="52" xfId="0" applyNumberFormat="1" applyFont="1" applyBorder="1" applyAlignment="1">
      <alignment horizontal="center" vertical="center" wrapText="1"/>
    </xf>
    <xf numFmtId="1" fontId="38" fillId="0" borderId="48" xfId="0" applyNumberFormat="1" applyFont="1" applyBorder="1" applyAlignment="1">
      <alignment horizontal="center" vertical="center"/>
    </xf>
    <xf numFmtId="0" fontId="38" fillId="24" borderId="19" xfId="52" applyFont="1" applyFill="1" applyBorder="1" applyAlignment="1">
      <alignment horizontal="left" vertical="center" wrapText="1"/>
    </xf>
    <xf numFmtId="0" fontId="38" fillId="24" borderId="1" xfId="52" applyFont="1" applyFill="1" applyBorder="1" applyAlignment="1">
      <alignment horizontal="left"/>
    </xf>
    <xf numFmtId="0" fontId="38" fillId="24" borderId="25" xfId="52" applyFont="1" applyFill="1" applyBorder="1" applyAlignment="1">
      <alignment horizontal="left" vertical="center" wrapText="1"/>
    </xf>
    <xf numFmtId="0" fontId="38" fillId="0" borderId="48" xfId="52" applyFont="1" applyBorder="1" applyAlignment="1">
      <alignment horizontal="left" vertical="center" wrapText="1"/>
    </xf>
    <xf numFmtId="0" fontId="38" fillId="24" borderId="22" xfId="52" applyFont="1" applyFill="1" applyBorder="1" applyAlignment="1">
      <alignment horizontal="left"/>
    </xf>
    <xf numFmtId="0" fontId="38" fillId="0" borderId="18" xfId="52" applyFont="1" applyBorder="1" applyAlignment="1">
      <alignment horizontal="left" vertical="center"/>
    </xf>
    <xf numFmtId="0" fontId="38" fillId="24" borderId="18" xfId="52" applyFont="1" applyFill="1" applyBorder="1" applyAlignment="1">
      <alignment horizontal="left"/>
    </xf>
    <xf numFmtId="0" fontId="26" fillId="0" borderId="38" xfId="48" applyFont="1" applyBorder="1" applyAlignment="1">
      <alignment horizontal="center" vertical="center" wrapText="1"/>
    </xf>
    <xf numFmtId="0" fontId="26" fillId="0" borderId="39" xfId="48" applyFont="1" applyBorder="1" applyAlignment="1">
      <alignment horizontal="center" vertical="center" wrapText="1"/>
    </xf>
    <xf numFmtId="0" fontId="32" fillId="0" borderId="17" xfId="48" applyFont="1" applyBorder="1"/>
    <xf numFmtId="2" fontId="32" fillId="0" borderId="23" xfId="48" applyNumberFormat="1" applyFont="1" applyBorder="1" applyAlignment="1">
      <alignment horizontal="center"/>
    </xf>
    <xf numFmtId="0" fontId="32" fillId="0" borderId="25" xfId="51" applyFont="1" applyBorder="1" applyAlignment="1">
      <alignment horizontal="left"/>
    </xf>
    <xf numFmtId="0" fontId="32" fillId="0" borderId="21" xfId="48" applyFont="1" applyBorder="1"/>
    <xf numFmtId="2" fontId="32" fillId="0" borderId="26" xfId="48" applyNumberFormat="1" applyFont="1" applyBorder="1" applyAlignment="1">
      <alignment horizontal="center"/>
    </xf>
    <xf numFmtId="2" fontId="32" fillId="0" borderId="27" xfId="48" applyNumberFormat="1" applyFont="1" applyBorder="1" applyAlignment="1">
      <alignment horizontal="center" vertical="center"/>
    </xf>
    <xf numFmtId="0" fontId="32" fillId="0" borderId="28" xfId="51" applyFont="1" applyBorder="1" applyAlignment="1">
      <alignment horizontal="left"/>
    </xf>
    <xf numFmtId="0" fontId="32" fillId="24" borderId="21" xfId="48" applyFont="1" applyFill="1" applyBorder="1"/>
    <xf numFmtId="2" fontId="32" fillId="24" borderId="28" xfId="48" applyNumberFormat="1" applyFont="1" applyFill="1" applyBorder="1" applyAlignment="1">
      <alignment horizontal="center"/>
    </xf>
    <xf numFmtId="2" fontId="32" fillId="24" borderId="26" xfId="48" applyNumberFormat="1" applyFont="1" applyFill="1" applyBorder="1" applyAlignment="1">
      <alignment horizontal="center"/>
    </xf>
    <xf numFmtId="0" fontId="32" fillId="24" borderId="28" xfId="51" applyFont="1" applyFill="1" applyBorder="1" applyAlignment="1">
      <alignment horizontal="left"/>
    </xf>
    <xf numFmtId="0" fontId="32" fillId="24" borderId="28" xfId="48" applyFont="1" applyFill="1" applyBorder="1" applyAlignment="1">
      <alignment horizontal="center" vertical="center"/>
    </xf>
    <xf numFmtId="0" fontId="32" fillId="24" borderId="28" xfId="51" applyFont="1" applyFill="1" applyBorder="1" applyAlignment="1">
      <alignment horizontal="center"/>
    </xf>
    <xf numFmtId="0" fontId="32" fillId="24" borderId="15" xfId="48" applyFont="1" applyFill="1" applyBorder="1"/>
    <xf numFmtId="2" fontId="32" fillId="24" borderId="31" xfId="48" applyNumberFormat="1" applyFont="1" applyFill="1" applyBorder="1" applyAlignment="1">
      <alignment horizontal="center"/>
    </xf>
    <xf numFmtId="2" fontId="32" fillId="24" borderId="29" xfId="48" applyNumberFormat="1" applyFont="1" applyFill="1" applyBorder="1" applyAlignment="1">
      <alignment horizontal="center"/>
    </xf>
    <xf numFmtId="0" fontId="32" fillId="24" borderId="31" xfId="51" applyFont="1" applyFill="1" applyBorder="1" applyAlignment="1">
      <alignment horizontal="left"/>
    </xf>
    <xf numFmtId="0" fontId="32" fillId="24" borderId="31" xfId="51" applyFont="1" applyFill="1" applyBorder="1" applyAlignment="1">
      <alignment horizontal="center"/>
    </xf>
    <xf numFmtId="2" fontId="32" fillId="24" borderId="23" xfId="48" applyNumberFormat="1" applyFont="1" applyFill="1" applyBorder="1" applyAlignment="1">
      <alignment horizontal="center"/>
    </xf>
    <xf numFmtId="0" fontId="32" fillId="24" borderId="25" xfId="51" applyFont="1" applyFill="1" applyBorder="1" applyAlignment="1">
      <alignment horizontal="left"/>
    </xf>
    <xf numFmtId="0" fontId="32" fillId="24" borderId="25" xfId="51" applyFont="1" applyFill="1" applyBorder="1" applyAlignment="1">
      <alignment horizontal="center"/>
    </xf>
    <xf numFmtId="0" fontId="66" fillId="0" borderId="2" xfId="48" applyFont="1" applyBorder="1" applyAlignment="1">
      <alignment horizontal="left" vertical="center"/>
    </xf>
    <xf numFmtId="4" fontId="28" fillId="0" borderId="0" xfId="48" applyNumberFormat="1" applyFont="1" applyAlignment="1">
      <alignment horizontal="center"/>
    </xf>
    <xf numFmtId="4" fontId="26" fillId="0" borderId="0" xfId="48" applyNumberFormat="1" applyFont="1" applyAlignment="1">
      <alignment horizontal="right"/>
    </xf>
    <xf numFmtId="0" fontId="40" fillId="24" borderId="17" xfId="48" applyFont="1" applyFill="1" applyBorder="1" applyAlignment="1">
      <alignment horizontal="left"/>
    </xf>
    <xf numFmtId="0" fontId="32" fillId="24" borderId="48" xfId="51" applyFont="1" applyFill="1" applyBorder="1" applyAlignment="1">
      <alignment horizontal="left"/>
    </xf>
    <xf numFmtId="0" fontId="32" fillId="24" borderId="48" xfId="51" applyFont="1" applyFill="1" applyBorder="1" applyAlignment="1">
      <alignment horizontal="center"/>
    </xf>
    <xf numFmtId="0" fontId="32" fillId="24" borderId="48" xfId="48" applyFont="1" applyFill="1" applyBorder="1" applyAlignment="1">
      <alignment horizontal="center"/>
    </xf>
    <xf numFmtId="2" fontId="32" fillId="24" borderId="55" xfId="48" applyNumberFormat="1" applyFont="1" applyFill="1" applyBorder="1" applyAlignment="1">
      <alignment horizontal="center" vertical="center"/>
    </xf>
    <xf numFmtId="2" fontId="32" fillId="24" borderId="95" xfId="48" applyNumberFormat="1" applyFont="1" applyFill="1" applyBorder="1" applyAlignment="1">
      <alignment horizontal="center"/>
    </xf>
    <xf numFmtId="2" fontId="32" fillId="24" borderId="96" xfId="48" applyNumberFormat="1" applyFont="1" applyFill="1" applyBorder="1" applyAlignment="1">
      <alignment horizontal="center" vertical="center"/>
    </xf>
    <xf numFmtId="0" fontId="32" fillId="24" borderId="55" xfId="51" applyFont="1" applyFill="1" applyBorder="1" applyAlignment="1">
      <alignment horizontal="left"/>
    </xf>
    <xf numFmtId="0" fontId="32" fillId="24" borderId="55" xfId="48" applyFont="1" applyFill="1" applyBorder="1" applyAlignment="1">
      <alignment horizontal="center" vertical="center"/>
    </xf>
    <xf numFmtId="0" fontId="32" fillId="24" borderId="55" xfId="51" applyFont="1" applyFill="1" applyBorder="1" applyAlignment="1">
      <alignment horizontal="center"/>
    </xf>
    <xf numFmtId="0" fontId="32" fillId="24" borderId="55" xfId="48" applyFont="1" applyFill="1" applyBorder="1" applyAlignment="1">
      <alignment horizontal="center"/>
    </xf>
    <xf numFmtId="0" fontId="40" fillId="24" borderId="21" xfId="48" applyFont="1" applyFill="1" applyBorder="1" applyAlignment="1">
      <alignment horizontal="left"/>
    </xf>
    <xf numFmtId="0" fontId="40" fillId="24" borderId="3" xfId="48" applyFont="1" applyFill="1" applyBorder="1" applyAlignment="1">
      <alignment horizontal="left"/>
    </xf>
    <xf numFmtId="2" fontId="32" fillId="24" borderId="22" xfId="48" applyNumberFormat="1" applyFont="1" applyFill="1" applyBorder="1" applyAlignment="1">
      <alignment horizontal="center" vertical="center"/>
    </xf>
    <xf numFmtId="2" fontId="32" fillId="24" borderId="40" xfId="48" applyNumberFormat="1" applyFont="1" applyFill="1" applyBorder="1" applyAlignment="1">
      <alignment horizontal="center"/>
    </xf>
    <xf numFmtId="0" fontId="32" fillId="24" borderId="22" xfId="51" applyFont="1" applyFill="1" applyBorder="1" applyAlignment="1">
      <alignment horizontal="left"/>
    </xf>
    <xf numFmtId="0" fontId="32" fillId="24" borderId="22" xfId="51" applyFont="1" applyFill="1" applyBorder="1" applyAlignment="1">
      <alignment horizontal="center"/>
    </xf>
    <xf numFmtId="0" fontId="44" fillId="24" borderId="20" xfId="48" applyFont="1" applyFill="1" applyBorder="1" applyAlignment="1">
      <alignment horizontal="center"/>
    </xf>
    <xf numFmtId="0" fontId="38" fillId="24" borderId="21" xfId="48" applyFont="1" applyFill="1" applyBorder="1" applyAlignment="1">
      <alignment horizontal="left"/>
    </xf>
    <xf numFmtId="2" fontId="32" fillId="24" borderId="38" xfId="48" applyNumberFormat="1" applyFont="1" applyFill="1" applyBorder="1" applyAlignment="1">
      <alignment horizontal="center"/>
    </xf>
    <xf numFmtId="0" fontId="32" fillId="24" borderId="1" xfId="51" applyFont="1" applyFill="1" applyBorder="1" applyAlignment="1">
      <alignment horizontal="left"/>
    </xf>
    <xf numFmtId="0" fontId="32" fillId="24" borderId="1" xfId="51" applyFont="1" applyFill="1" applyBorder="1" applyAlignment="1">
      <alignment horizontal="center"/>
    </xf>
    <xf numFmtId="0" fontId="32" fillId="24" borderId="17" xfId="48" applyFont="1" applyFill="1" applyBorder="1" applyAlignment="1">
      <alignment horizontal="left" vertical="center"/>
    </xf>
    <xf numFmtId="2" fontId="32" fillId="24" borderId="51" xfId="48" applyNumberFormat="1" applyFont="1" applyFill="1" applyBorder="1" applyAlignment="1">
      <alignment horizontal="center"/>
    </xf>
    <xf numFmtId="0" fontId="32" fillId="24" borderId="21" xfId="48" applyFont="1" applyFill="1" applyBorder="1" applyAlignment="1">
      <alignment horizontal="left" vertical="center"/>
    </xf>
    <xf numFmtId="0" fontId="61" fillId="24" borderId="21" xfId="48" applyFont="1" applyFill="1" applyBorder="1" applyAlignment="1">
      <alignment horizontal="left"/>
    </xf>
    <xf numFmtId="0" fontId="61" fillId="24" borderId="15" xfId="48" applyFont="1" applyFill="1" applyBorder="1" applyAlignment="1">
      <alignment horizontal="left"/>
    </xf>
    <xf numFmtId="0" fontId="40" fillId="24" borderId="15" xfId="48" applyFont="1" applyFill="1" applyBorder="1" applyAlignment="1">
      <alignment horizontal="left"/>
    </xf>
    <xf numFmtId="0" fontId="32" fillId="24" borderId="25" xfId="51" applyFont="1" applyFill="1" applyBorder="1" applyAlignment="1">
      <alignment horizontal="left" vertical="center"/>
    </xf>
    <xf numFmtId="0" fontId="32" fillId="24" borderId="25" xfId="51" applyFont="1" applyFill="1" applyBorder="1" applyAlignment="1">
      <alignment horizontal="center" vertical="center"/>
    </xf>
    <xf numFmtId="0" fontId="32" fillId="24" borderId="31" xfId="51" applyFont="1" applyFill="1" applyBorder="1" applyAlignment="1">
      <alignment horizontal="left" vertical="center"/>
    </xf>
    <xf numFmtId="0" fontId="32" fillId="24" borderId="31" xfId="51" applyFont="1" applyFill="1" applyBorder="1" applyAlignment="1">
      <alignment horizontal="center" vertical="center"/>
    </xf>
    <xf numFmtId="0" fontId="32" fillId="24" borderId="22" xfId="51" applyFont="1" applyFill="1" applyBorder="1" applyAlignment="1">
      <alignment horizontal="left" vertical="center"/>
    </xf>
    <xf numFmtId="0" fontId="32" fillId="24" borderId="22" xfId="51" applyFont="1" applyFill="1" applyBorder="1" applyAlignment="1">
      <alignment horizontal="center" vertical="center"/>
    </xf>
    <xf numFmtId="0" fontId="32" fillId="24" borderId="1" xfId="51" applyFont="1" applyFill="1" applyBorder="1" applyAlignment="1">
      <alignment horizontal="left" vertical="center"/>
    </xf>
    <xf numFmtId="0" fontId="32" fillId="24" borderId="1" xfId="48" applyFont="1" applyFill="1" applyBorder="1" applyAlignment="1">
      <alignment horizontal="center" vertical="center" wrapText="1"/>
    </xf>
    <xf numFmtId="0" fontId="32" fillId="24" borderId="1" xfId="51" applyFont="1" applyFill="1" applyBorder="1" applyAlignment="1">
      <alignment horizontal="center" vertical="center"/>
    </xf>
    <xf numFmtId="0" fontId="32" fillId="24" borderId="15" xfId="48" applyFont="1" applyFill="1" applyBorder="1" applyAlignment="1">
      <alignment horizontal="left" vertical="center"/>
    </xf>
    <xf numFmtId="0" fontId="44" fillId="24" borderId="3" xfId="48" applyFont="1" applyFill="1" applyBorder="1"/>
    <xf numFmtId="0" fontId="32" fillId="24" borderId="3" xfId="48" applyFont="1" applyFill="1" applyBorder="1"/>
    <xf numFmtId="0" fontId="38" fillId="24" borderId="21" xfId="48" applyFont="1" applyFill="1" applyBorder="1" applyAlignment="1">
      <alignment horizontal="left" wrapText="1"/>
    </xf>
    <xf numFmtId="0" fontId="50" fillId="24" borderId="21" xfId="48" applyFont="1" applyFill="1" applyBorder="1"/>
    <xf numFmtId="0" fontId="32" fillId="24" borderId="17" xfId="48" applyFont="1" applyFill="1" applyBorder="1"/>
    <xf numFmtId="0" fontId="38" fillId="24" borderId="3" xfId="48" applyFont="1" applyFill="1" applyBorder="1" applyAlignment="1">
      <alignment horizontal="left"/>
    </xf>
    <xf numFmtId="0" fontId="67" fillId="24" borderId="21" xfId="48" applyFont="1" applyFill="1" applyBorder="1"/>
    <xf numFmtId="0" fontId="51" fillId="24" borderId="15" xfId="48" applyFont="1" applyFill="1" applyBorder="1" applyAlignment="1">
      <alignment horizontal="right"/>
    </xf>
    <xf numFmtId="2" fontId="32" fillId="24" borderId="95" xfId="48" applyNumberFormat="1" applyFont="1" applyFill="1" applyBorder="1" applyAlignment="1">
      <alignment horizontal="center" vertical="center"/>
    </xf>
    <xf numFmtId="0" fontId="38" fillId="24" borderId="3" xfId="48" applyFont="1" applyFill="1" applyBorder="1" applyAlignment="1">
      <alignment horizontal="left" vertical="center" wrapText="1"/>
    </xf>
    <xf numFmtId="0" fontId="38" fillId="24" borderId="17" xfId="48" applyFont="1" applyFill="1" applyBorder="1" applyAlignment="1">
      <alignment horizontal="left"/>
    </xf>
    <xf numFmtId="0" fontId="32" fillId="24" borderId="48" xfId="51" applyFont="1" applyFill="1" applyBorder="1" applyAlignment="1">
      <alignment horizontal="left" vertical="center"/>
    </xf>
    <xf numFmtId="0" fontId="32" fillId="24" borderId="48" xfId="51" applyFont="1" applyFill="1" applyBorder="1" applyAlignment="1">
      <alignment horizontal="center" vertical="center"/>
    </xf>
    <xf numFmtId="0" fontId="32" fillId="24" borderId="55" xfId="51" applyFont="1" applyFill="1" applyBorder="1" applyAlignment="1">
      <alignment horizontal="left" vertical="center"/>
    </xf>
    <xf numFmtId="0" fontId="32" fillId="24" borderId="55" xfId="51" applyFont="1" applyFill="1" applyBorder="1" applyAlignment="1">
      <alignment horizontal="center" vertical="center"/>
    </xf>
    <xf numFmtId="0" fontId="32" fillId="24" borderId="21" xfId="48" applyFont="1" applyFill="1" applyBorder="1" applyAlignment="1">
      <alignment horizontal="left" vertical="center" wrapText="1"/>
    </xf>
    <xf numFmtId="0" fontId="32" fillId="24" borderId="3" xfId="48" applyFont="1" applyFill="1" applyBorder="1" applyAlignment="1">
      <alignment horizontal="left" vertical="center" wrapText="1"/>
    </xf>
    <xf numFmtId="1" fontId="32" fillId="0" borderId="2" xfId="48" applyNumberFormat="1" applyFont="1" applyBorder="1" applyAlignment="1">
      <alignment horizontal="center" vertical="center"/>
    </xf>
    <xf numFmtId="2" fontId="32" fillId="0" borderId="97" xfId="48" applyNumberFormat="1" applyFont="1" applyBorder="1" applyAlignment="1">
      <alignment horizontal="center" vertical="center"/>
    </xf>
    <xf numFmtId="2" fontId="32" fillId="0" borderId="67" xfId="48" applyNumberFormat="1" applyFont="1" applyBorder="1" applyAlignment="1">
      <alignment horizontal="center" vertical="center"/>
    </xf>
    <xf numFmtId="1" fontId="32" fillId="0" borderId="49" xfId="48" applyNumberFormat="1" applyFont="1" applyBorder="1" applyAlignment="1">
      <alignment horizontal="center" vertical="center"/>
    </xf>
    <xf numFmtId="0" fontId="32" fillId="0" borderId="49" xfId="48" applyFont="1" applyBorder="1" applyAlignment="1">
      <alignment horizontal="center" vertical="center"/>
    </xf>
    <xf numFmtId="0" fontId="32" fillId="0" borderId="50" xfId="48" applyFont="1" applyBorder="1" applyAlignment="1">
      <alignment vertical="center"/>
    </xf>
    <xf numFmtId="2" fontId="32" fillId="0" borderId="98" xfId="48" applyNumberFormat="1" applyFont="1" applyBorder="1" applyAlignment="1">
      <alignment horizontal="center" vertical="center"/>
    </xf>
    <xf numFmtId="2" fontId="32" fillId="0" borderId="52" xfId="48" applyNumberFormat="1" applyFont="1" applyBorder="1" applyAlignment="1">
      <alignment horizontal="center" vertical="center"/>
    </xf>
    <xf numFmtId="0" fontId="32" fillId="0" borderId="48" xfId="48" applyFont="1" applyBorder="1" applyAlignment="1">
      <alignment horizontal="center" vertical="center" wrapText="1"/>
    </xf>
    <xf numFmtId="1" fontId="32" fillId="0" borderId="42" xfId="48" applyNumberFormat="1" applyFont="1" applyBorder="1" applyAlignment="1">
      <alignment horizontal="center" vertical="center"/>
    </xf>
    <xf numFmtId="0" fontId="32" fillId="0" borderId="37" xfId="48" applyFont="1" applyBorder="1" applyAlignment="1">
      <alignment vertical="center"/>
    </xf>
    <xf numFmtId="2" fontId="32" fillId="0" borderId="99" xfId="48" applyNumberFormat="1" applyFont="1" applyBorder="1" applyAlignment="1">
      <alignment horizontal="center" vertical="center"/>
    </xf>
    <xf numFmtId="2" fontId="32" fillId="0" borderId="66" xfId="48" applyNumberFormat="1" applyFont="1" applyBorder="1" applyAlignment="1">
      <alignment horizontal="center" vertical="center"/>
    </xf>
    <xf numFmtId="1" fontId="32" fillId="0" borderId="14" xfId="48" applyNumberFormat="1" applyFont="1" applyBorder="1" applyAlignment="1">
      <alignment horizontal="center" vertical="center"/>
    </xf>
    <xf numFmtId="1" fontId="32" fillId="0" borderId="16" xfId="48" applyNumberFormat="1" applyFont="1" applyBorder="1" applyAlignment="1">
      <alignment horizontal="center" vertical="center"/>
    </xf>
    <xf numFmtId="2" fontId="32" fillId="0" borderId="100" xfId="48" applyNumberFormat="1" applyFont="1" applyBorder="1" applyAlignment="1">
      <alignment horizontal="center" vertical="center"/>
    </xf>
    <xf numFmtId="2" fontId="32" fillId="0" borderId="101" xfId="48" applyNumberFormat="1" applyFont="1" applyBorder="1" applyAlignment="1">
      <alignment horizontal="center" vertical="center"/>
    </xf>
    <xf numFmtId="0" fontId="32" fillId="0" borderId="53" xfId="48" applyFont="1" applyBorder="1" applyAlignment="1">
      <alignment horizontal="center" vertical="center"/>
    </xf>
    <xf numFmtId="0" fontId="32" fillId="0" borderId="17" xfId="48" applyFont="1" applyBorder="1" applyAlignment="1">
      <alignment vertical="center"/>
    </xf>
    <xf numFmtId="1" fontId="32" fillId="0" borderId="20" xfId="48" applyNumberFormat="1" applyFont="1" applyBorder="1" applyAlignment="1">
      <alignment horizontal="center" vertical="center"/>
    </xf>
    <xf numFmtId="0" fontId="32" fillId="0" borderId="21" xfId="48" applyFont="1" applyBorder="1" applyAlignment="1">
      <alignment vertical="center"/>
    </xf>
    <xf numFmtId="2" fontId="32" fillId="0" borderId="102" xfId="48" applyNumberFormat="1" applyFont="1" applyBorder="1" applyAlignment="1">
      <alignment horizontal="center" vertical="center"/>
    </xf>
    <xf numFmtId="0" fontId="32" fillId="0" borderId="61" xfId="48" applyFont="1" applyBorder="1" applyAlignment="1">
      <alignment horizontal="center" vertical="center"/>
    </xf>
    <xf numFmtId="0" fontId="44" fillId="0" borderId="3" xfId="48" applyFont="1" applyBorder="1" applyAlignment="1">
      <alignment vertical="center"/>
    </xf>
    <xf numFmtId="0" fontId="40" fillId="0" borderId="25" xfId="48" applyFont="1" applyBorder="1" applyAlignment="1">
      <alignment horizontal="left" vertical="center"/>
    </xf>
    <xf numFmtId="2" fontId="32" fillId="0" borderId="26" xfId="48" applyNumberFormat="1" applyFont="1" applyBorder="1" applyAlignment="1">
      <alignment horizontal="center" vertical="center"/>
    </xf>
    <xf numFmtId="0" fontId="40" fillId="0" borderId="22" xfId="48" applyFont="1" applyBorder="1" applyAlignment="1">
      <alignment horizontal="left" vertical="center"/>
    </xf>
    <xf numFmtId="2" fontId="32" fillId="24" borderId="18" xfId="48" applyNumberFormat="1" applyFont="1" applyFill="1" applyBorder="1" applyAlignment="1">
      <alignment horizontal="center" vertical="center"/>
    </xf>
    <xf numFmtId="2" fontId="32" fillId="24" borderId="62" xfId="48" applyNumberFormat="1" applyFont="1" applyFill="1" applyBorder="1" applyAlignment="1">
      <alignment horizontal="center"/>
    </xf>
    <xf numFmtId="2" fontId="32" fillId="24" borderId="94" xfId="48" applyNumberFormat="1" applyFont="1" applyFill="1" applyBorder="1" applyAlignment="1">
      <alignment horizontal="center" vertical="center"/>
    </xf>
    <xf numFmtId="0" fontId="32" fillId="0" borderId="18" xfId="48" applyFont="1" applyBorder="1" applyAlignment="1">
      <alignment horizontal="left"/>
    </xf>
    <xf numFmtId="0" fontId="44" fillId="24" borderId="3" xfId="48" applyFont="1" applyFill="1" applyBorder="1" applyAlignment="1">
      <alignment vertical="center"/>
    </xf>
    <xf numFmtId="164" fontId="32" fillId="24" borderId="1" xfId="48" applyNumberFormat="1" applyFont="1" applyFill="1" applyBorder="1" applyAlignment="1">
      <alignment horizontal="center" vertical="center"/>
    </xf>
    <xf numFmtId="0" fontId="44" fillId="24" borderId="21" xfId="48" applyFont="1" applyFill="1" applyBorder="1" applyAlignment="1">
      <alignment vertical="center" wrapText="1"/>
    </xf>
    <xf numFmtId="0" fontId="32" fillId="24" borderId="28" xfId="48" applyFont="1" applyFill="1" applyBorder="1" applyAlignment="1">
      <alignment horizontal="left"/>
    </xf>
    <xf numFmtId="164" fontId="32" fillId="24" borderId="28" xfId="48" applyNumberFormat="1" applyFont="1" applyFill="1" applyBorder="1" applyAlignment="1">
      <alignment horizontal="center" vertical="center"/>
    </xf>
    <xf numFmtId="0" fontId="44" fillId="24" borderId="14" xfId="48" applyFont="1" applyFill="1" applyBorder="1" applyAlignment="1">
      <alignment horizontal="center"/>
    </xf>
    <xf numFmtId="0" fontId="44" fillId="24" borderId="17" xfId="48" applyFont="1" applyFill="1" applyBorder="1"/>
    <xf numFmtId="0" fontId="44" fillId="24" borderId="16" xfId="48" applyFont="1" applyFill="1" applyBorder="1" applyAlignment="1">
      <alignment horizontal="center"/>
    </xf>
    <xf numFmtId="0" fontId="49" fillId="24" borderId="15" xfId="48" applyFont="1" applyFill="1" applyBorder="1" applyAlignment="1">
      <alignment horizontal="right"/>
    </xf>
    <xf numFmtId="0" fontId="40" fillId="24" borderId="15" xfId="48" applyFont="1" applyFill="1" applyBorder="1"/>
    <xf numFmtId="0" fontId="32" fillId="24" borderId="22" xfId="48" applyFont="1" applyFill="1" applyBorder="1" applyAlignment="1">
      <alignment horizontal="left"/>
    </xf>
    <xf numFmtId="0" fontId="68" fillId="24" borderId="16" xfId="48" applyFont="1" applyFill="1" applyBorder="1" applyAlignment="1">
      <alignment horizontal="center"/>
    </xf>
    <xf numFmtId="0" fontId="68" fillId="24" borderId="15" xfId="48" applyFont="1" applyFill="1" applyBorder="1"/>
    <xf numFmtId="0" fontId="44" fillId="24" borderId="21" xfId="48" applyFont="1" applyFill="1" applyBorder="1"/>
    <xf numFmtId="0" fontId="32" fillId="24" borderId="3" xfId="48" applyFont="1" applyFill="1" applyBorder="1" applyAlignment="1">
      <alignment horizontal="left" vertical="top" wrapText="1"/>
    </xf>
    <xf numFmtId="0" fontId="32" fillId="24" borderId="17" xfId="48" applyFont="1" applyFill="1" applyBorder="1" applyAlignment="1">
      <alignment vertical="center"/>
    </xf>
    <xf numFmtId="0" fontId="32" fillId="24" borderId="55" xfId="48" applyFont="1" applyFill="1" applyBorder="1" applyAlignment="1">
      <alignment horizontal="left" vertical="center"/>
    </xf>
    <xf numFmtId="0" fontId="68" fillId="24" borderId="20" xfId="48" applyFont="1" applyFill="1" applyBorder="1" applyAlignment="1">
      <alignment horizontal="center" vertical="center"/>
    </xf>
    <xf numFmtId="0" fontId="68" fillId="24" borderId="21" xfId="48" applyFont="1" applyFill="1" applyBorder="1" applyAlignment="1">
      <alignment vertical="center"/>
    </xf>
    <xf numFmtId="0" fontId="68" fillId="24" borderId="16" xfId="48" applyFont="1" applyFill="1" applyBorder="1" applyAlignment="1">
      <alignment horizontal="center" vertical="center"/>
    </xf>
    <xf numFmtId="0" fontId="68" fillId="24" borderId="15" xfId="48" applyFont="1" applyFill="1" applyBorder="1" applyAlignment="1">
      <alignment vertical="center"/>
    </xf>
    <xf numFmtId="0" fontId="44" fillId="24" borderId="3" xfId="48" applyFont="1" applyFill="1" applyBorder="1" applyAlignment="1">
      <alignment horizontal="left" vertical="top" wrapText="1"/>
    </xf>
    <xf numFmtId="0" fontId="44" fillId="24" borderId="21" xfId="48" applyFont="1" applyFill="1" applyBorder="1" applyAlignment="1">
      <alignment vertical="center"/>
    </xf>
    <xf numFmtId="0" fontId="40" fillId="24" borderId="21" xfId="48" applyFont="1" applyFill="1" applyBorder="1" applyAlignment="1">
      <alignment horizontal="left" vertical="center"/>
    </xf>
    <xf numFmtId="0" fontId="44" fillId="24" borderId="14" xfId="48" applyFont="1" applyFill="1" applyBorder="1" applyAlignment="1">
      <alignment horizontal="center" vertical="center"/>
    </xf>
    <xf numFmtId="0" fontId="44" fillId="24" borderId="17" xfId="48" applyFont="1" applyFill="1" applyBorder="1" applyAlignment="1">
      <alignment vertical="center"/>
    </xf>
    <xf numFmtId="0" fontId="44" fillId="24" borderId="20" xfId="48" applyFont="1" applyFill="1" applyBorder="1" applyAlignment="1">
      <alignment horizontal="center" vertical="center"/>
    </xf>
    <xf numFmtId="0" fontId="44" fillId="24" borderId="16" xfId="48" applyFont="1" applyFill="1" applyBorder="1" applyAlignment="1">
      <alignment horizontal="center" vertical="center"/>
    </xf>
    <xf numFmtId="0" fontId="44" fillId="24" borderId="15" xfId="48" applyFont="1" applyFill="1" applyBorder="1" applyAlignment="1">
      <alignment vertical="center"/>
    </xf>
    <xf numFmtId="0" fontId="44" fillId="24" borderId="2" xfId="48" applyFont="1" applyFill="1" applyBorder="1" applyAlignment="1">
      <alignment horizontal="center"/>
    </xf>
    <xf numFmtId="164" fontId="38" fillId="0" borderId="39" xfId="48" applyNumberFormat="1" applyFont="1" applyBorder="1" applyAlignment="1">
      <alignment horizontal="center"/>
    </xf>
    <xf numFmtId="0" fontId="40" fillId="0" borderId="1" xfId="48" applyFont="1" applyBorder="1" applyAlignment="1">
      <alignment horizontal="left"/>
    </xf>
    <xf numFmtId="3" fontId="26" fillId="0" borderId="3" xfId="48" applyNumberFormat="1" applyFont="1" applyBorder="1" applyAlignment="1">
      <alignment vertical="center"/>
    </xf>
    <xf numFmtId="0" fontId="69" fillId="0" borderId="0" xfId="0" applyFont="1"/>
    <xf numFmtId="0" fontId="26" fillId="0" borderId="3" xfId="0" applyFont="1" applyBorder="1" applyAlignment="1">
      <alignment vertical="center"/>
    </xf>
    <xf numFmtId="2" fontId="40" fillId="24" borderId="51" xfId="48" applyNumberFormat="1" applyFont="1" applyFill="1" applyBorder="1" applyAlignment="1">
      <alignment horizontal="center" vertical="center"/>
    </xf>
    <xf numFmtId="1" fontId="30" fillId="0" borderId="48" xfId="48" applyNumberFormat="1" applyFont="1" applyBorder="1" applyAlignment="1">
      <alignment horizontal="center" vertical="center"/>
    </xf>
    <xf numFmtId="0" fontId="32" fillId="24" borderId="50" xfId="48" applyFont="1" applyFill="1" applyBorder="1" applyAlignment="1">
      <alignment horizontal="center" vertical="center"/>
    </xf>
    <xf numFmtId="0" fontId="28" fillId="0" borderId="1" xfId="48" applyFont="1" applyBorder="1" applyAlignment="1">
      <alignment horizontal="center"/>
    </xf>
    <xf numFmtId="168" fontId="38" fillId="0" borderId="15" xfId="52" applyNumberFormat="1" applyFont="1" applyBorder="1" applyAlignment="1">
      <alignment vertical="center" wrapText="1"/>
    </xf>
    <xf numFmtId="0" fontId="30" fillId="0" borderId="14" xfId="48" applyFont="1" applyBorder="1" applyAlignment="1">
      <alignment horizontal="center" vertical="center"/>
    </xf>
    <xf numFmtId="0" fontId="38" fillId="0" borderId="17" xfId="0" applyFont="1" applyBorder="1" applyAlignment="1">
      <alignment vertical="top" wrapText="1"/>
    </xf>
    <xf numFmtId="0" fontId="38" fillId="0" borderId="15" xfId="0" applyFont="1" applyBorder="1" applyAlignment="1">
      <alignment vertical="top" wrapText="1"/>
    </xf>
    <xf numFmtId="0" fontId="38" fillId="0" borderId="21" xfId="0" applyFont="1" applyBorder="1" applyAlignment="1">
      <alignment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2" fillId="0" borderId="2" xfId="48" applyFont="1" applyBorder="1" applyAlignment="1">
      <alignment horizontal="left"/>
    </xf>
    <xf numFmtId="0" fontId="38" fillId="0" borderId="2" xfId="48" applyFont="1" applyBorder="1" applyAlignment="1">
      <alignment horizontal="center" vertical="center"/>
    </xf>
    <xf numFmtId="0" fontId="38" fillId="0" borderId="3" xfId="49" applyFont="1" applyBorder="1" applyAlignment="1">
      <alignment wrapText="1"/>
    </xf>
    <xf numFmtId="0" fontId="38" fillId="0" borderId="16" xfId="48" applyFont="1" applyBorder="1" applyAlignment="1">
      <alignment horizontal="center" vertical="center"/>
    </xf>
    <xf numFmtId="0" fontId="38" fillId="0" borderId="50" xfId="49" applyFont="1" applyBorder="1" applyAlignment="1">
      <alignment wrapText="1"/>
    </xf>
    <xf numFmtId="0" fontId="38" fillId="0" borderId="37" xfId="49" applyFont="1" applyBorder="1" applyAlignment="1">
      <alignment horizontal="left" wrapText="1"/>
    </xf>
    <xf numFmtId="0" fontId="38" fillId="0" borderId="14" xfId="48" applyFont="1" applyBorder="1" applyAlignment="1">
      <alignment horizontal="center" vertical="center"/>
    </xf>
    <xf numFmtId="0" fontId="38" fillId="0" borderId="17" xfId="49" applyFont="1" applyBorder="1" applyAlignment="1">
      <alignment wrapText="1"/>
    </xf>
    <xf numFmtId="0" fontId="38" fillId="0" borderId="3" xfId="49" applyFont="1" applyBorder="1" applyAlignment="1">
      <alignment horizontal="left" wrapText="1"/>
    </xf>
    <xf numFmtId="1" fontId="38" fillId="0" borderId="1" xfId="48" applyNumberFormat="1" applyFont="1" applyBorder="1" applyAlignment="1">
      <alignment horizontal="center" vertical="center"/>
    </xf>
    <xf numFmtId="1" fontId="38" fillId="0" borderId="22" xfId="48" applyNumberFormat="1" applyFont="1" applyBorder="1" applyAlignment="1">
      <alignment horizontal="center" vertical="center"/>
    </xf>
    <xf numFmtId="1" fontId="38" fillId="0" borderId="18" xfId="48" applyNumberFormat="1" applyFont="1" applyBorder="1" applyAlignment="1">
      <alignment horizontal="center" vertical="center"/>
    </xf>
    <xf numFmtId="0" fontId="32" fillId="24" borderId="3" xfId="48" applyFont="1" applyFill="1" applyBorder="1" applyAlignment="1">
      <alignment vertical="top" wrapText="1"/>
    </xf>
    <xf numFmtId="0" fontId="51" fillId="0" borderId="22" xfId="48" applyFont="1" applyBorder="1" applyAlignment="1">
      <alignment horizontal="center"/>
    </xf>
    <xf numFmtId="0" fontId="49" fillId="0" borderId="19" xfId="48" applyFont="1" applyBorder="1" applyAlignment="1">
      <alignment horizontal="left" vertical="center"/>
    </xf>
    <xf numFmtId="0" fontId="41" fillId="24" borderId="25" xfId="49" applyFont="1" applyFill="1" applyBorder="1" applyAlignment="1">
      <alignment horizontal="left"/>
    </xf>
    <xf numFmtId="164" fontId="26" fillId="0" borderId="0" xfId="0" applyNumberFormat="1" applyFont="1" applyAlignment="1">
      <alignment horizontal="center"/>
    </xf>
    <xf numFmtId="2" fontId="26" fillId="0" borderId="0" xfId="48" applyNumberFormat="1" applyFont="1" applyAlignment="1">
      <alignment horizontal="right"/>
    </xf>
    <xf numFmtId="2" fontId="33" fillId="24" borderId="34" xfId="49" applyNumberFormat="1" applyFont="1" applyFill="1" applyBorder="1" applyAlignment="1">
      <alignment horizontal="center" vertical="center" wrapText="1"/>
    </xf>
    <xf numFmtId="2" fontId="33" fillId="24" borderId="35" xfId="49" applyNumberFormat="1" applyFont="1" applyFill="1" applyBorder="1" applyAlignment="1">
      <alignment horizontal="center" vertical="center" wrapText="1"/>
    </xf>
    <xf numFmtId="2" fontId="33" fillId="24" borderId="26" xfId="49" applyNumberFormat="1" applyFont="1" applyFill="1" applyBorder="1" applyAlignment="1">
      <alignment horizontal="center" vertical="center" wrapText="1"/>
    </xf>
    <xf numFmtId="2" fontId="33" fillId="24" borderId="27" xfId="49" applyNumberFormat="1" applyFont="1" applyFill="1" applyBorder="1" applyAlignment="1">
      <alignment horizontal="center" vertical="center" wrapText="1"/>
    </xf>
    <xf numFmtId="2" fontId="33" fillId="24" borderId="94" xfId="49" applyNumberFormat="1" applyFont="1" applyFill="1" applyBorder="1" applyAlignment="1">
      <alignment horizontal="center" vertical="center" wrapText="1"/>
    </xf>
    <xf numFmtId="2" fontId="33" fillId="0" borderId="23" xfId="49" applyNumberFormat="1" applyFont="1" applyBorder="1" applyAlignment="1">
      <alignment horizontal="center" vertical="center" wrapText="1"/>
    </xf>
    <xf numFmtId="2" fontId="33" fillId="0" borderId="24" xfId="49" applyNumberFormat="1" applyFont="1" applyBorder="1" applyAlignment="1">
      <alignment horizontal="center" vertical="center" wrapText="1"/>
    </xf>
    <xf numFmtId="2" fontId="33" fillId="0" borderId="29" xfId="49" applyNumberFormat="1" applyFont="1" applyBorder="1" applyAlignment="1">
      <alignment horizontal="center" vertical="center" wrapText="1"/>
    </xf>
    <xf numFmtId="2" fontId="33" fillId="0" borderId="30" xfId="49" applyNumberFormat="1" applyFont="1" applyBorder="1" applyAlignment="1">
      <alignment horizontal="center" vertical="center" wrapText="1"/>
    </xf>
    <xf numFmtId="2" fontId="33" fillId="0" borderId="26" xfId="49" applyNumberFormat="1" applyFont="1" applyBorder="1" applyAlignment="1">
      <alignment horizontal="center" vertical="center" wrapText="1"/>
    </xf>
    <xf numFmtId="2" fontId="33" fillId="0" borderId="27" xfId="49" applyNumberFormat="1" applyFont="1" applyBorder="1" applyAlignment="1">
      <alignment horizontal="center" vertical="center" wrapText="1"/>
    </xf>
    <xf numFmtId="2" fontId="33" fillId="0" borderId="38" xfId="49" applyNumberFormat="1" applyFont="1" applyBorder="1" applyAlignment="1">
      <alignment horizontal="center" vertical="center" wrapText="1"/>
    </xf>
    <xf numFmtId="2" fontId="33" fillId="0" borderId="39" xfId="49" applyNumberFormat="1" applyFont="1" applyBorder="1" applyAlignment="1">
      <alignment horizontal="center" vertical="center" wrapText="1"/>
    </xf>
    <xf numFmtId="2" fontId="33" fillId="0" borderId="40" xfId="49" applyNumberFormat="1" applyFont="1" applyBorder="1" applyAlignment="1">
      <alignment horizontal="center" vertical="center" wrapText="1"/>
    </xf>
    <xf numFmtId="2" fontId="33" fillId="0" borderId="41" xfId="49" applyNumberFormat="1" applyFont="1" applyBorder="1" applyAlignment="1">
      <alignment horizontal="center" vertical="center" wrapText="1"/>
    </xf>
    <xf numFmtId="2" fontId="33" fillId="0" borderId="94" xfId="49" applyNumberFormat="1" applyFont="1" applyBorder="1" applyAlignment="1">
      <alignment horizontal="center" vertical="center" wrapText="1"/>
    </xf>
    <xf numFmtId="2" fontId="33" fillId="0" borderId="34" xfId="49" applyNumberFormat="1" applyFont="1" applyBorder="1" applyAlignment="1">
      <alignment horizontal="center" vertical="center" wrapText="1"/>
    </xf>
    <xf numFmtId="2" fontId="33" fillId="0" borderId="62" xfId="49" applyNumberFormat="1" applyFont="1" applyBorder="1" applyAlignment="1">
      <alignment horizontal="center" vertical="center" wrapText="1"/>
    </xf>
    <xf numFmtId="2" fontId="33" fillId="0" borderId="51" xfId="49" applyNumberFormat="1" applyFont="1" applyBorder="1" applyAlignment="1">
      <alignment horizontal="center" vertical="center" wrapText="1"/>
    </xf>
    <xf numFmtId="2" fontId="33" fillId="0" borderId="52" xfId="49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5" fillId="0" borderId="0" xfId="0" applyFont="1"/>
    <xf numFmtId="2" fontId="33" fillId="24" borderId="42" xfId="49" applyNumberFormat="1" applyFont="1" applyFill="1" applyBorder="1" applyAlignment="1">
      <alignment horizontal="center" vertical="center" wrapText="1"/>
    </xf>
    <xf numFmtId="2" fontId="33" fillId="24" borderId="53" xfId="49" applyNumberFormat="1" applyFont="1" applyFill="1" applyBorder="1" applyAlignment="1">
      <alignment horizontal="center" vertical="center" wrapText="1"/>
    </xf>
    <xf numFmtId="164" fontId="32" fillId="0" borderId="49" xfId="48" applyNumberFormat="1" applyFont="1" applyBorder="1" applyAlignment="1">
      <alignment horizontal="center"/>
    </xf>
    <xf numFmtId="164" fontId="32" fillId="0" borderId="42" xfId="48" applyNumberFormat="1" applyFont="1" applyBorder="1" applyAlignment="1">
      <alignment horizontal="center"/>
    </xf>
    <xf numFmtId="164" fontId="32" fillId="0" borderId="61" xfId="48" applyNumberFormat="1" applyFont="1" applyBorder="1" applyAlignment="1">
      <alignment horizontal="center"/>
    </xf>
    <xf numFmtId="164" fontId="32" fillId="0" borderId="16" xfId="48" applyNumberFormat="1" applyFont="1" applyBorder="1" applyAlignment="1">
      <alignment horizontal="center"/>
    </xf>
    <xf numFmtId="164" fontId="32" fillId="0" borderId="14" xfId="48" applyNumberFormat="1" applyFont="1" applyBorder="1" applyAlignment="1">
      <alignment horizontal="center"/>
    </xf>
    <xf numFmtId="164" fontId="32" fillId="0" borderId="53" xfId="48" applyNumberFormat="1" applyFont="1" applyBorder="1" applyAlignment="1">
      <alignment horizontal="center"/>
    </xf>
    <xf numFmtId="164" fontId="32" fillId="0" borderId="2" xfId="48" applyNumberFormat="1" applyFont="1" applyBorder="1" applyAlignment="1">
      <alignment horizontal="center"/>
    </xf>
    <xf numFmtId="164" fontId="32" fillId="0" borderId="20" xfId="48" applyNumberFormat="1" applyFont="1" applyBorder="1" applyAlignment="1">
      <alignment horizontal="center"/>
    </xf>
    <xf numFmtId="2" fontId="33" fillId="24" borderId="20" xfId="49" applyNumberFormat="1" applyFont="1" applyFill="1" applyBorder="1" applyAlignment="1">
      <alignment horizontal="center" vertical="center" wrapText="1"/>
    </xf>
    <xf numFmtId="164" fontId="32" fillId="0" borderId="30" xfId="48" applyNumberFormat="1" applyFont="1" applyBorder="1" applyAlignment="1">
      <alignment horizontal="center"/>
    </xf>
    <xf numFmtId="164" fontId="32" fillId="0" borderId="94" xfId="48" applyNumberFormat="1" applyFont="1" applyBorder="1" applyAlignment="1">
      <alignment horizontal="center"/>
    </xf>
    <xf numFmtId="164" fontId="32" fillId="0" borderId="39" xfId="48" applyNumberFormat="1" applyFont="1" applyBorder="1" applyAlignment="1">
      <alignment horizontal="center"/>
    </xf>
    <xf numFmtId="0" fontId="32" fillId="0" borderId="23" xfId="48" applyFont="1" applyBorder="1" applyAlignment="1">
      <alignment horizontal="center"/>
    </xf>
    <xf numFmtId="0" fontId="32" fillId="0" borderId="94" xfId="48" applyFont="1" applyBorder="1" applyAlignment="1">
      <alignment horizontal="center"/>
    </xf>
    <xf numFmtId="0" fontId="32" fillId="0" borderId="26" xfId="48" applyFont="1" applyBorder="1" applyAlignment="1">
      <alignment horizontal="center"/>
    </xf>
    <xf numFmtId="0" fontId="32" fillId="0" borderId="96" xfId="48" applyFont="1" applyBorder="1" applyAlignment="1">
      <alignment horizontal="center"/>
    </xf>
    <xf numFmtId="0" fontId="32" fillId="0" borderId="29" xfId="48" applyFont="1" applyBorder="1" applyAlignment="1">
      <alignment horizontal="center"/>
    </xf>
    <xf numFmtId="0" fontId="32" fillId="0" borderId="51" xfId="48" applyFont="1" applyBorder="1" applyAlignment="1">
      <alignment horizontal="center"/>
    </xf>
    <xf numFmtId="0" fontId="32" fillId="0" borderId="52" xfId="48" applyFont="1" applyBorder="1" applyAlignment="1">
      <alignment horizontal="center"/>
    </xf>
    <xf numFmtId="0" fontId="32" fillId="0" borderId="24" xfId="48" applyFont="1" applyBorder="1" applyAlignment="1">
      <alignment horizontal="center"/>
    </xf>
    <xf numFmtId="0" fontId="32" fillId="0" borderId="34" xfId="48" applyFont="1" applyBorder="1" applyAlignment="1">
      <alignment horizontal="center"/>
    </xf>
    <xf numFmtId="0" fontId="32" fillId="0" borderId="38" xfId="48" applyFont="1" applyBorder="1" applyAlignment="1">
      <alignment horizontal="center"/>
    </xf>
    <xf numFmtId="0" fontId="32" fillId="0" borderId="39" xfId="48" applyFont="1" applyBorder="1" applyAlignment="1">
      <alignment horizontal="center"/>
    </xf>
    <xf numFmtId="0" fontId="32" fillId="0" borderId="27" xfId="48" applyFont="1" applyBorder="1" applyAlignment="1">
      <alignment horizontal="center"/>
    </xf>
    <xf numFmtId="0" fontId="32" fillId="0" borderId="62" xfId="48" applyFont="1" applyBorder="1" applyAlignment="1">
      <alignment horizontal="center"/>
    </xf>
    <xf numFmtId="0" fontId="32" fillId="0" borderId="41" xfId="48" applyFont="1" applyBorder="1" applyAlignment="1">
      <alignment horizontal="center"/>
    </xf>
    <xf numFmtId="0" fontId="32" fillId="0" borderId="30" xfId="48" applyFont="1" applyBorder="1" applyAlignment="1">
      <alignment horizontal="center"/>
    </xf>
    <xf numFmtId="3" fontId="28" fillId="0" borderId="1" xfId="0" applyNumberFormat="1" applyFont="1" applyBorder="1" applyAlignment="1">
      <alignment horizontal="right"/>
    </xf>
    <xf numFmtId="0" fontId="28" fillId="0" borderId="0" xfId="48" applyFont="1" applyAlignment="1">
      <alignment vertical="top" wrapText="1"/>
    </xf>
    <xf numFmtId="2" fontId="32" fillId="0" borderId="51" xfId="48" applyNumberFormat="1" applyFont="1" applyBorder="1" applyAlignment="1">
      <alignment horizontal="center" vertical="center"/>
    </xf>
    <xf numFmtId="2" fontId="32" fillId="0" borderId="40" xfId="48" applyNumberFormat="1" applyFont="1" applyBorder="1" applyAlignment="1">
      <alignment horizontal="center" vertical="center"/>
    </xf>
    <xf numFmtId="2" fontId="32" fillId="0" borderId="41" xfId="48" applyNumberFormat="1" applyFont="1" applyBorder="1" applyAlignment="1">
      <alignment horizontal="center" vertical="center"/>
    </xf>
    <xf numFmtId="2" fontId="32" fillId="0" borderId="34" xfId="48" applyNumberFormat="1" applyFont="1" applyBorder="1" applyAlignment="1">
      <alignment horizontal="center" vertical="center"/>
    </xf>
    <xf numFmtId="2" fontId="32" fillId="0" borderId="35" xfId="48" applyNumberFormat="1" applyFont="1" applyBorder="1" applyAlignment="1">
      <alignment horizontal="center" vertical="center"/>
    </xf>
    <xf numFmtId="2" fontId="32" fillId="0" borderId="38" xfId="48" applyNumberFormat="1" applyFont="1" applyBorder="1" applyAlignment="1">
      <alignment horizontal="center" vertical="center"/>
    </xf>
    <xf numFmtId="2" fontId="32" fillId="0" borderId="39" xfId="48" applyNumberFormat="1" applyFont="1" applyBorder="1" applyAlignment="1">
      <alignment horizontal="center" vertical="center"/>
    </xf>
    <xf numFmtId="2" fontId="32" fillId="0" borderId="24" xfId="48" applyNumberFormat="1" applyFont="1" applyBorder="1" applyAlignment="1">
      <alignment horizontal="center"/>
    </xf>
    <xf numFmtId="2" fontId="32" fillId="0" borderId="29" xfId="48" applyNumberFormat="1" applyFont="1" applyBorder="1" applyAlignment="1">
      <alignment horizontal="center"/>
    </xf>
    <xf numFmtId="2" fontId="32" fillId="0" borderId="30" xfId="48" applyNumberFormat="1" applyFont="1" applyBorder="1" applyAlignment="1">
      <alignment horizontal="center"/>
    </xf>
    <xf numFmtId="2" fontId="32" fillId="0" borderId="38" xfId="48" applyNumberFormat="1" applyFont="1" applyBorder="1" applyAlignment="1">
      <alignment horizontal="center"/>
    </xf>
    <xf numFmtId="2" fontId="32" fillId="0" borderId="27" xfId="48" applyNumberFormat="1" applyFont="1" applyBorder="1" applyAlignment="1">
      <alignment horizontal="center"/>
    </xf>
    <xf numFmtId="2" fontId="32" fillId="0" borderId="40" xfId="48" applyNumberFormat="1" applyFont="1" applyBorder="1" applyAlignment="1">
      <alignment horizontal="center"/>
    </xf>
    <xf numFmtId="2" fontId="32" fillId="0" borderId="41" xfId="48" applyNumberFormat="1" applyFont="1" applyBorder="1" applyAlignment="1">
      <alignment horizontal="center"/>
    </xf>
    <xf numFmtId="2" fontId="32" fillId="0" borderId="94" xfId="48" applyNumberFormat="1" applyFont="1" applyBorder="1" applyAlignment="1">
      <alignment horizontal="center"/>
    </xf>
    <xf numFmtId="2" fontId="38" fillId="0" borderId="23" xfId="48" applyNumberFormat="1" applyFont="1" applyBorder="1" applyAlignment="1">
      <alignment horizontal="center" vertical="center"/>
    </xf>
    <xf numFmtId="2" fontId="38" fillId="0" borderId="24" xfId="48" applyNumberFormat="1" applyFont="1" applyBorder="1" applyAlignment="1">
      <alignment horizontal="center" vertical="center"/>
    </xf>
    <xf numFmtId="2" fontId="38" fillId="0" borderId="29" xfId="48" applyNumberFormat="1" applyFont="1" applyBorder="1" applyAlignment="1">
      <alignment horizontal="center" vertical="center"/>
    </xf>
    <xf numFmtId="2" fontId="38" fillId="0" borderId="30" xfId="48" applyNumberFormat="1" applyFont="1" applyBorder="1" applyAlignment="1">
      <alignment horizontal="center" vertical="center"/>
    </xf>
    <xf numFmtId="2" fontId="38" fillId="0" borderId="26" xfId="48" applyNumberFormat="1" applyFont="1" applyBorder="1" applyAlignment="1">
      <alignment horizontal="center" vertical="center"/>
    </xf>
    <xf numFmtId="2" fontId="38" fillId="0" borderId="27" xfId="48" applyNumberFormat="1" applyFont="1" applyBorder="1" applyAlignment="1">
      <alignment horizontal="center" vertical="center"/>
    </xf>
    <xf numFmtId="0" fontId="38" fillId="0" borderId="23" xfId="48" applyFont="1" applyBorder="1" applyAlignment="1">
      <alignment horizontal="center" vertical="center"/>
    </xf>
    <xf numFmtId="0" fontId="38" fillId="0" borderId="24" xfId="48" applyFont="1" applyBorder="1" applyAlignment="1">
      <alignment horizontal="center" vertical="center"/>
    </xf>
    <xf numFmtId="0" fontId="38" fillId="0" borderId="29" xfId="48" applyFont="1" applyBorder="1" applyAlignment="1">
      <alignment horizontal="center" vertical="center"/>
    </xf>
    <xf numFmtId="0" fontId="38" fillId="0" borderId="30" xfId="48" applyFont="1" applyBorder="1" applyAlignment="1">
      <alignment horizontal="center" vertical="center"/>
    </xf>
    <xf numFmtId="2" fontId="38" fillId="0" borderId="62" xfId="48" applyNumberFormat="1" applyFont="1" applyBorder="1" applyAlignment="1">
      <alignment horizontal="center" vertical="center"/>
    </xf>
    <xf numFmtId="2" fontId="38" fillId="0" borderId="94" xfId="48" applyNumberFormat="1" applyFont="1" applyBorder="1" applyAlignment="1">
      <alignment horizontal="center" vertical="center"/>
    </xf>
    <xf numFmtId="2" fontId="38" fillId="0" borderId="38" xfId="48" applyNumberFormat="1" applyFont="1" applyBorder="1" applyAlignment="1">
      <alignment horizontal="center" vertical="center"/>
    </xf>
    <xf numFmtId="2" fontId="38" fillId="0" borderId="39" xfId="48" applyNumberFormat="1" applyFont="1" applyBorder="1" applyAlignment="1">
      <alignment horizontal="center" vertical="center"/>
    </xf>
    <xf numFmtId="2" fontId="38" fillId="0" borderId="41" xfId="48" applyNumberFormat="1" applyFont="1" applyBorder="1" applyAlignment="1">
      <alignment horizontal="center" vertical="center"/>
    </xf>
    <xf numFmtId="2" fontId="38" fillId="0" borderId="40" xfId="48" applyNumberFormat="1" applyFont="1" applyBorder="1" applyAlignment="1">
      <alignment horizontal="center" vertical="center"/>
    </xf>
    <xf numFmtId="0" fontId="51" fillId="0" borderId="22" xfId="48" applyFont="1" applyBorder="1" applyAlignment="1">
      <alignment horizontal="right"/>
    </xf>
    <xf numFmtId="0" fontId="50" fillId="0" borderId="22" xfId="48" applyFont="1" applyBorder="1"/>
    <xf numFmtId="0" fontId="40" fillId="0" borderId="22" xfId="48" applyFont="1" applyBorder="1" applyAlignment="1">
      <alignment horizontal="center"/>
    </xf>
    <xf numFmtId="0" fontId="52" fillId="0" borderId="22" xfId="48" applyFont="1" applyBorder="1" applyAlignment="1">
      <alignment horizontal="right"/>
    </xf>
    <xf numFmtId="0" fontId="32" fillId="24" borderId="50" xfId="48" applyFont="1" applyFill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31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25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8" fillId="0" borderId="55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0" fontId="49" fillId="0" borderId="1" xfId="0" applyFont="1" applyBorder="1" applyAlignment="1">
      <alignment vertical="center" wrapText="1"/>
    </xf>
    <xf numFmtId="2" fontId="32" fillId="0" borderId="62" xfId="48" applyNumberFormat="1" applyFont="1" applyBorder="1" applyAlignment="1">
      <alignment horizontal="center" vertical="center"/>
    </xf>
    <xf numFmtId="2" fontId="32" fillId="0" borderId="94" xfId="48" applyNumberFormat="1" applyFont="1" applyBorder="1" applyAlignment="1">
      <alignment horizontal="center" vertical="center"/>
    </xf>
    <xf numFmtId="2" fontId="32" fillId="0" borderId="23" xfId="51" applyNumberFormat="1" applyFont="1" applyBorder="1" applyAlignment="1">
      <alignment horizontal="center"/>
    </xf>
    <xf numFmtId="2" fontId="32" fillId="0" borderId="24" xfId="51" applyNumberFormat="1" applyFont="1" applyBorder="1" applyAlignment="1">
      <alignment horizontal="center"/>
    </xf>
    <xf numFmtId="2" fontId="32" fillId="0" borderId="34" xfId="51" applyNumberFormat="1" applyFont="1" applyBorder="1" applyAlignment="1">
      <alignment horizontal="center"/>
    </xf>
    <xf numFmtId="2" fontId="32" fillId="0" borderId="35" xfId="51" applyNumberFormat="1" applyFont="1" applyBorder="1" applyAlignment="1">
      <alignment horizontal="center"/>
    </xf>
    <xf numFmtId="2" fontId="32" fillId="0" borderId="51" xfId="51" applyNumberFormat="1" applyFont="1" applyBorder="1" applyAlignment="1">
      <alignment horizontal="center"/>
    </xf>
    <xf numFmtId="2" fontId="32" fillId="0" borderId="52" xfId="51" applyNumberFormat="1" applyFont="1" applyBorder="1" applyAlignment="1">
      <alignment horizontal="center"/>
    </xf>
    <xf numFmtId="2" fontId="32" fillId="0" borderId="38" xfId="51" applyNumberFormat="1" applyFont="1" applyBorder="1" applyAlignment="1">
      <alignment horizontal="center"/>
    </xf>
    <xf numFmtId="2" fontId="32" fillId="0" borderId="39" xfId="51" applyNumberFormat="1" applyFont="1" applyBorder="1" applyAlignment="1">
      <alignment horizontal="center"/>
    </xf>
    <xf numFmtId="2" fontId="32" fillId="0" borderId="40" xfId="51" applyNumberFormat="1" applyFont="1" applyBorder="1" applyAlignment="1">
      <alignment horizontal="center"/>
    </xf>
    <xf numFmtId="2" fontId="32" fillId="0" borderId="41" xfId="51" applyNumberFormat="1" applyFont="1" applyBorder="1" applyAlignment="1">
      <alignment horizontal="center"/>
    </xf>
    <xf numFmtId="2" fontId="32" fillId="0" borderId="94" xfId="51" applyNumberFormat="1" applyFont="1" applyBorder="1" applyAlignment="1">
      <alignment horizontal="center"/>
    </xf>
    <xf numFmtId="2" fontId="32" fillId="0" borderId="29" xfId="51" applyNumberFormat="1" applyFont="1" applyBorder="1" applyAlignment="1">
      <alignment horizontal="center"/>
    </xf>
    <xf numFmtId="2" fontId="32" fillId="0" borderId="26" xfId="51" applyNumberFormat="1" applyFont="1" applyBorder="1" applyAlignment="1">
      <alignment horizontal="center"/>
    </xf>
    <xf numFmtId="2" fontId="32" fillId="0" borderId="27" xfId="51" applyNumberFormat="1" applyFont="1" applyBorder="1" applyAlignment="1">
      <alignment horizontal="center"/>
    </xf>
    <xf numFmtId="2" fontId="32" fillId="0" borderId="62" xfId="51" applyNumberFormat="1" applyFont="1" applyBorder="1" applyAlignment="1">
      <alignment horizontal="center"/>
    </xf>
    <xf numFmtId="2" fontId="32" fillId="0" borderId="23" xfId="51" applyNumberFormat="1" applyFont="1" applyBorder="1" applyAlignment="1">
      <alignment horizontal="center" vertical="center"/>
    </xf>
    <xf numFmtId="2" fontId="32" fillId="0" borderId="94" xfId="51" applyNumberFormat="1" applyFont="1" applyBorder="1" applyAlignment="1">
      <alignment horizontal="center" vertical="center"/>
    </xf>
    <xf numFmtId="2" fontId="38" fillId="0" borderId="29" xfId="48" applyNumberFormat="1" applyFont="1" applyBorder="1" applyAlignment="1">
      <alignment horizontal="center"/>
    </xf>
    <xf numFmtId="2" fontId="38" fillId="0" borderId="27" xfId="48" applyNumberFormat="1" applyFont="1" applyBorder="1" applyAlignment="1">
      <alignment horizontal="center"/>
    </xf>
    <xf numFmtId="0" fontId="38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3" fontId="26" fillId="0" borderId="0" xfId="0" applyNumberFormat="1" applyFont="1" applyAlignment="1">
      <alignment horizontal="left"/>
    </xf>
    <xf numFmtId="0" fontId="38" fillId="0" borderId="37" xfId="0" applyFont="1" applyBorder="1" applyAlignment="1">
      <alignment horizontal="left" vertical="center"/>
    </xf>
    <xf numFmtId="0" fontId="38" fillId="0" borderId="44" xfId="0" applyFont="1" applyBorder="1" applyAlignment="1">
      <alignment horizontal="left" vertical="center"/>
    </xf>
    <xf numFmtId="0" fontId="38" fillId="0" borderId="46" xfId="0" applyFont="1" applyBorder="1" applyAlignment="1">
      <alignment horizontal="left" vertical="center"/>
    </xf>
    <xf numFmtId="0" fontId="38" fillId="0" borderId="50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49" fillId="0" borderId="48" xfId="0" applyFont="1" applyBorder="1" applyAlignment="1">
      <alignment horizontal="left" vertical="center"/>
    </xf>
    <xf numFmtId="0" fontId="50" fillId="0" borderId="31" xfId="48" applyFont="1" applyBorder="1" applyAlignment="1">
      <alignment horizontal="left"/>
    </xf>
    <xf numFmtId="2" fontId="35" fillId="0" borderId="23" xfId="49" applyNumberFormat="1" applyFont="1" applyBorder="1" applyAlignment="1">
      <alignment horizontal="center" wrapText="1"/>
    </xf>
    <xf numFmtId="2" fontId="35" fillId="0" borderId="24" xfId="49" applyNumberFormat="1" applyFont="1" applyBorder="1" applyAlignment="1">
      <alignment horizontal="center" wrapText="1"/>
    </xf>
    <xf numFmtId="2" fontId="35" fillId="0" borderId="29" xfId="49" applyNumberFormat="1" applyFont="1" applyBorder="1" applyAlignment="1">
      <alignment horizontal="center" wrapText="1"/>
    </xf>
    <xf numFmtId="2" fontId="35" fillId="0" borderId="30" xfId="49" applyNumberFormat="1" applyFont="1" applyBorder="1" applyAlignment="1">
      <alignment horizontal="center" wrapText="1"/>
    </xf>
    <xf numFmtId="2" fontId="33" fillId="0" borderId="23" xfId="49" applyNumberFormat="1" applyFont="1" applyBorder="1" applyAlignment="1">
      <alignment horizontal="center" wrapText="1"/>
    </xf>
    <xf numFmtId="2" fontId="33" fillId="0" borderId="24" xfId="49" applyNumberFormat="1" applyFont="1" applyBorder="1" applyAlignment="1">
      <alignment horizontal="center" wrapText="1"/>
    </xf>
    <xf numFmtId="2" fontId="33" fillId="0" borderId="29" xfId="49" applyNumberFormat="1" applyFont="1" applyBorder="1" applyAlignment="1">
      <alignment horizontal="center" wrapText="1"/>
    </xf>
    <xf numFmtId="2" fontId="33" fillId="0" borderId="26" xfId="49" applyNumberFormat="1" applyFont="1" applyBorder="1" applyAlignment="1">
      <alignment horizontal="center" wrapText="1"/>
    </xf>
    <xf numFmtId="2" fontId="33" fillId="0" borderId="27" xfId="49" applyNumberFormat="1" applyFont="1" applyBorder="1" applyAlignment="1">
      <alignment horizontal="center" wrapText="1"/>
    </xf>
    <xf numFmtId="2" fontId="33" fillId="0" borderId="30" xfId="49" applyNumberFormat="1" applyFont="1" applyBorder="1" applyAlignment="1">
      <alignment horizontal="center" wrapText="1"/>
    </xf>
    <xf numFmtId="2" fontId="35" fillId="0" borderId="38" xfId="49" applyNumberFormat="1" applyFont="1" applyBorder="1" applyAlignment="1">
      <alignment horizontal="center" wrapText="1"/>
    </xf>
    <xf numFmtId="2" fontId="35" fillId="0" borderId="39" xfId="49" applyNumberFormat="1" applyFont="1" applyBorder="1" applyAlignment="1">
      <alignment horizontal="center" wrapText="1"/>
    </xf>
    <xf numFmtId="2" fontId="35" fillId="0" borderId="23" xfId="49" applyNumberFormat="1" applyFont="1" applyBorder="1" applyAlignment="1">
      <alignment horizontal="center" vertical="center" wrapText="1"/>
    </xf>
    <xf numFmtId="2" fontId="35" fillId="0" borderId="24" xfId="49" applyNumberFormat="1" applyFont="1" applyBorder="1" applyAlignment="1">
      <alignment horizontal="center" vertical="center" wrapText="1"/>
    </xf>
    <xf numFmtId="2" fontId="35" fillId="0" borderId="34" xfId="49" applyNumberFormat="1" applyFont="1" applyBorder="1" applyAlignment="1">
      <alignment horizontal="center" vertical="center" wrapText="1"/>
    </xf>
    <xf numFmtId="2" fontId="35" fillId="0" borderId="41" xfId="49" applyNumberFormat="1" applyFont="1" applyBorder="1" applyAlignment="1">
      <alignment horizontal="center" vertical="center" wrapText="1"/>
    </xf>
    <xf numFmtId="2" fontId="35" fillId="0" borderId="38" xfId="49" applyNumberFormat="1" applyFont="1" applyBorder="1" applyAlignment="1">
      <alignment horizontal="center" vertical="center" wrapText="1"/>
    </xf>
    <xf numFmtId="2" fontId="35" fillId="0" borderId="39" xfId="49" applyNumberFormat="1" applyFont="1" applyBorder="1" applyAlignment="1">
      <alignment horizontal="center" vertical="center" wrapText="1"/>
    </xf>
    <xf numFmtId="2" fontId="35" fillId="0" borderId="34" xfId="49" applyNumberFormat="1" applyFont="1" applyBorder="1" applyAlignment="1">
      <alignment horizontal="center" wrapText="1"/>
    </xf>
    <xf numFmtId="2" fontId="35" fillId="0" borderId="41" xfId="49" applyNumberFormat="1" applyFont="1" applyBorder="1" applyAlignment="1">
      <alignment horizontal="center" wrapText="1"/>
    </xf>
    <xf numFmtId="2" fontId="35" fillId="0" borderId="35" xfId="49" applyNumberFormat="1" applyFont="1" applyBorder="1" applyAlignment="1">
      <alignment horizontal="center" wrapText="1"/>
    </xf>
    <xf numFmtId="2" fontId="35" fillId="0" borderId="94" xfId="49" applyNumberFormat="1" applyFont="1" applyBorder="1" applyAlignment="1">
      <alignment horizontal="center" wrapText="1"/>
    </xf>
    <xf numFmtId="2" fontId="35" fillId="0" borderId="26" xfId="49" applyNumberFormat="1" applyFont="1" applyBorder="1" applyAlignment="1">
      <alignment horizontal="center" vertical="center" wrapText="1"/>
    </xf>
    <xf numFmtId="2" fontId="35" fillId="0" borderId="27" xfId="49" applyNumberFormat="1" applyFont="1" applyBorder="1" applyAlignment="1">
      <alignment horizontal="center" vertical="center" wrapText="1"/>
    </xf>
    <xf numFmtId="2" fontId="35" fillId="0" borderId="29" xfId="49" applyNumberFormat="1" applyFont="1" applyBorder="1" applyAlignment="1">
      <alignment horizontal="center" vertical="center" wrapText="1"/>
    </xf>
    <xf numFmtId="2" fontId="35" fillId="0" borderId="30" xfId="49" applyNumberFormat="1" applyFont="1" applyBorder="1" applyAlignment="1">
      <alignment horizontal="center" vertical="center" wrapText="1"/>
    </xf>
    <xf numFmtId="2" fontId="35" fillId="0" borderId="40" xfId="49" applyNumberFormat="1" applyFont="1" applyBorder="1" applyAlignment="1">
      <alignment horizontal="center" vertical="center" wrapText="1"/>
    </xf>
    <xf numFmtId="2" fontId="35" fillId="0" borderId="26" xfId="49" applyNumberFormat="1" applyFont="1" applyBorder="1" applyAlignment="1">
      <alignment horizontal="center" wrapText="1"/>
    </xf>
    <xf numFmtId="2" fontId="35" fillId="0" borderId="27" xfId="49" applyNumberFormat="1" applyFont="1" applyBorder="1" applyAlignment="1">
      <alignment horizontal="center" wrapText="1"/>
    </xf>
    <xf numFmtId="2" fontId="32" fillId="0" borderId="96" xfId="48" applyNumberFormat="1" applyFont="1" applyBorder="1" applyAlignment="1">
      <alignment horizontal="center" vertical="center"/>
    </xf>
    <xf numFmtId="0" fontId="38" fillId="0" borderId="25" xfId="52" applyFont="1" applyBorder="1" applyAlignment="1">
      <alignment horizontal="left" vertical="center"/>
    </xf>
    <xf numFmtId="0" fontId="38" fillId="0" borderId="31" xfId="52" applyFont="1" applyBorder="1" applyAlignment="1">
      <alignment horizontal="left" vertical="center"/>
    </xf>
    <xf numFmtId="0" fontId="51" fillId="0" borderId="1" xfId="52" applyFont="1" applyBorder="1" applyAlignment="1">
      <alignment horizontal="left" vertical="center"/>
    </xf>
    <xf numFmtId="0" fontId="40" fillId="0" borderId="25" xfId="52" applyFont="1" applyBorder="1" applyAlignment="1">
      <alignment horizontal="left" vertical="center"/>
    </xf>
    <xf numFmtId="0" fontId="51" fillId="0" borderId="31" xfId="52" applyFont="1" applyBorder="1" applyAlignment="1">
      <alignment horizontal="left" vertical="center"/>
    </xf>
    <xf numFmtId="0" fontId="51" fillId="0" borderId="25" xfId="52" applyFont="1" applyBorder="1" applyAlignment="1">
      <alignment horizontal="left" vertical="center"/>
    </xf>
    <xf numFmtId="0" fontId="40" fillId="0" borderId="31" xfId="52" applyFont="1" applyBorder="1" applyAlignment="1">
      <alignment horizontal="left" vertical="center"/>
    </xf>
    <xf numFmtId="0" fontId="40" fillId="0" borderId="1" xfId="52" applyFont="1" applyBorder="1" applyAlignment="1">
      <alignment horizontal="left" vertical="center"/>
    </xf>
    <xf numFmtId="0" fontId="40" fillId="0" borderId="28" xfId="52" applyFont="1" applyBorder="1" applyAlignment="1">
      <alignment horizontal="left" vertical="center"/>
    </xf>
    <xf numFmtId="0" fontId="51" fillId="0" borderId="28" xfId="52" applyFont="1" applyBorder="1" applyAlignment="1">
      <alignment horizontal="left" vertical="center"/>
    </xf>
    <xf numFmtId="0" fontId="49" fillId="0" borderId="1" xfId="52" applyFont="1" applyBorder="1" applyAlignment="1">
      <alignment horizontal="left" vertical="center"/>
    </xf>
    <xf numFmtId="0" fontId="49" fillId="0" borderId="28" xfId="52" applyFont="1" applyBorder="1" applyAlignment="1">
      <alignment horizontal="left" vertical="center"/>
    </xf>
    <xf numFmtId="0" fontId="51" fillId="0" borderId="19" xfId="52" applyFont="1" applyBorder="1" applyAlignment="1">
      <alignment horizontal="left" vertical="center"/>
    </xf>
    <xf numFmtId="0" fontId="49" fillId="0" borderId="25" xfId="52" applyFont="1" applyBorder="1" applyAlignment="1">
      <alignment horizontal="left" vertical="center"/>
    </xf>
    <xf numFmtId="0" fontId="38" fillId="0" borderId="28" xfId="52" applyFont="1" applyBorder="1" applyAlignment="1">
      <alignment horizontal="left" vertical="center"/>
    </xf>
    <xf numFmtId="0" fontId="38" fillId="0" borderId="22" xfId="52" applyFont="1" applyBorder="1" applyAlignment="1">
      <alignment horizontal="left" vertical="center"/>
    </xf>
    <xf numFmtId="0" fontId="49" fillId="0" borderId="31" xfId="52" applyFont="1" applyBorder="1" applyAlignment="1">
      <alignment horizontal="left" vertical="center"/>
    </xf>
    <xf numFmtId="0" fontId="32" fillId="0" borderId="48" xfId="48" applyFont="1" applyBorder="1" applyAlignment="1">
      <alignment horizontal="left"/>
    </xf>
    <xf numFmtId="0" fontId="32" fillId="0" borderId="19" xfId="48" applyFont="1" applyBorder="1" applyAlignment="1">
      <alignment horizontal="left"/>
    </xf>
    <xf numFmtId="0" fontId="51" fillId="0" borderId="22" xfId="48" applyFont="1" applyBorder="1" applyAlignment="1">
      <alignment horizontal="left"/>
    </xf>
    <xf numFmtId="0" fontId="51" fillId="0" borderId="25" xfId="48" applyFont="1" applyBorder="1" applyAlignment="1">
      <alignment horizontal="left"/>
    </xf>
    <xf numFmtId="0" fontId="51" fillId="0" borderId="48" xfId="48" applyFont="1" applyBorder="1" applyAlignment="1">
      <alignment horizontal="left"/>
    </xf>
    <xf numFmtId="0" fontId="51" fillId="0" borderId="1" xfId="48" applyFont="1" applyBorder="1" applyAlignment="1">
      <alignment horizontal="left"/>
    </xf>
    <xf numFmtId="0" fontId="51" fillId="0" borderId="28" xfId="48" applyFont="1" applyBorder="1" applyAlignment="1">
      <alignment horizontal="left"/>
    </xf>
    <xf numFmtId="166" fontId="28" fillId="0" borderId="3" xfId="48" applyNumberFormat="1" applyFont="1" applyBorder="1" applyAlignment="1">
      <alignment horizontal="center"/>
    </xf>
    <xf numFmtId="164" fontId="26" fillId="0" borderId="3" xfId="48" applyNumberFormat="1" applyFont="1" applyBorder="1" applyAlignment="1">
      <alignment horizontal="right"/>
    </xf>
    <xf numFmtId="164" fontId="35" fillId="24" borderId="23" xfId="49" applyNumberFormat="1" applyFont="1" applyFill="1" applyBorder="1" applyAlignment="1">
      <alignment horizontal="center"/>
    </xf>
    <xf numFmtId="164" fontId="35" fillId="24" borderId="24" xfId="49" applyNumberFormat="1" applyFont="1" applyFill="1" applyBorder="1" applyAlignment="1">
      <alignment horizontal="center"/>
    </xf>
    <xf numFmtId="164" fontId="35" fillId="24" borderId="26" xfId="49" applyNumberFormat="1" applyFont="1" applyFill="1" applyBorder="1" applyAlignment="1">
      <alignment horizontal="center"/>
    </xf>
    <xf numFmtId="164" fontId="35" fillId="24" borderId="27" xfId="49" applyNumberFormat="1" applyFont="1" applyFill="1" applyBorder="1" applyAlignment="1">
      <alignment horizontal="center"/>
    </xf>
    <xf numFmtId="0" fontId="35" fillId="24" borderId="29" xfId="49" applyFont="1" applyFill="1" applyBorder="1" applyAlignment="1">
      <alignment horizontal="center"/>
    </xf>
    <xf numFmtId="164" fontId="32" fillId="24" borderId="39" xfId="48" applyNumberFormat="1" applyFont="1" applyFill="1" applyBorder="1" applyAlignment="1">
      <alignment horizontal="center"/>
    </xf>
    <xf numFmtId="164" fontId="32" fillId="24" borderId="24" xfId="48" applyNumberFormat="1" applyFont="1" applyFill="1" applyBorder="1" applyAlignment="1">
      <alignment horizontal="center"/>
    </xf>
    <xf numFmtId="164" fontId="32" fillId="24" borderId="30" xfId="48" applyNumberFormat="1" applyFont="1" applyFill="1" applyBorder="1" applyAlignment="1">
      <alignment horizontal="center"/>
    </xf>
    <xf numFmtId="164" fontId="35" fillId="24" borderId="30" xfId="49" applyNumberFormat="1" applyFont="1" applyFill="1" applyBorder="1" applyAlignment="1">
      <alignment horizontal="center"/>
    </xf>
    <xf numFmtId="164" fontId="35" fillId="24" borderId="23" xfId="49" applyNumberFormat="1" applyFont="1" applyFill="1" applyBorder="1" applyAlignment="1">
      <alignment horizontal="center" vertical="center"/>
    </xf>
    <xf numFmtId="164" fontId="35" fillId="24" borderId="24" xfId="49" applyNumberFormat="1" applyFont="1" applyFill="1" applyBorder="1" applyAlignment="1">
      <alignment horizontal="center" vertical="center"/>
    </xf>
    <xf numFmtId="164" fontId="32" fillId="24" borderId="95" xfId="48" applyNumberFormat="1" applyFont="1" applyFill="1" applyBorder="1" applyAlignment="1">
      <alignment horizontal="center"/>
    </xf>
    <xf numFmtId="164" fontId="32" fillId="24" borderId="96" xfId="48" applyNumberFormat="1" applyFont="1" applyFill="1" applyBorder="1" applyAlignment="1">
      <alignment horizontal="center"/>
    </xf>
    <xf numFmtId="164" fontId="32" fillId="24" borderId="62" xfId="48" applyNumberFormat="1" applyFont="1" applyFill="1" applyBorder="1" applyAlignment="1">
      <alignment horizontal="center"/>
    </xf>
    <xf numFmtId="164" fontId="32" fillId="24" borderId="94" xfId="48" applyNumberFormat="1" applyFont="1" applyFill="1" applyBorder="1" applyAlignment="1">
      <alignment horizontal="center"/>
    </xf>
    <xf numFmtId="164" fontId="32" fillId="24" borderId="51" xfId="48" applyNumberFormat="1" applyFont="1" applyFill="1" applyBorder="1" applyAlignment="1">
      <alignment horizontal="center"/>
    </xf>
    <xf numFmtId="164" fontId="32" fillId="24" borderId="52" xfId="48" applyNumberFormat="1" applyFont="1" applyFill="1" applyBorder="1" applyAlignment="1">
      <alignment horizontal="center"/>
    </xf>
    <xf numFmtId="164" fontId="35" fillId="0" borderId="38" xfId="49" applyNumberFormat="1" applyFont="1" applyBorder="1" applyAlignment="1">
      <alignment horizontal="center" vertical="center" wrapText="1"/>
    </xf>
    <xf numFmtId="164" fontId="35" fillId="0" borderId="39" xfId="49" applyNumberFormat="1" applyFont="1" applyBorder="1" applyAlignment="1">
      <alignment horizontal="center" vertical="center" wrapText="1"/>
    </xf>
    <xf numFmtId="164" fontId="35" fillId="24" borderId="38" xfId="49" applyNumberFormat="1" applyFont="1" applyFill="1" applyBorder="1" applyAlignment="1">
      <alignment horizontal="center" vertical="center" wrapText="1"/>
    </xf>
    <xf numFmtId="164" fontId="35" fillId="24" borderId="39" xfId="49" applyNumberFormat="1" applyFont="1" applyFill="1" applyBorder="1" applyAlignment="1">
      <alignment horizontal="center" vertical="center" wrapText="1"/>
    </xf>
    <xf numFmtId="164" fontId="32" fillId="24" borderId="23" xfId="48" applyNumberFormat="1" applyFont="1" applyFill="1" applyBorder="1" applyAlignment="1">
      <alignment horizontal="center" vertical="center"/>
    </xf>
    <xf numFmtId="164" fontId="32" fillId="24" borderId="24" xfId="48" applyNumberFormat="1" applyFont="1" applyFill="1" applyBorder="1" applyAlignment="1">
      <alignment horizontal="center" vertical="center"/>
    </xf>
    <xf numFmtId="164" fontId="38" fillId="0" borderId="38" xfId="48" applyNumberFormat="1" applyFont="1" applyBorder="1" applyAlignment="1">
      <alignment horizontal="center"/>
    </xf>
    <xf numFmtId="164" fontId="38" fillId="0" borderId="34" xfId="48" applyNumberFormat="1" applyFont="1" applyBorder="1" applyAlignment="1">
      <alignment horizontal="center"/>
    </xf>
    <xf numFmtId="164" fontId="38" fillId="0" borderId="35" xfId="48" applyNumberFormat="1" applyFont="1" applyBorder="1" applyAlignment="1">
      <alignment horizontal="center"/>
    </xf>
    <xf numFmtId="164" fontId="38" fillId="0" borderId="23" xfId="48" applyNumberFormat="1" applyFont="1" applyBorder="1" applyAlignment="1">
      <alignment horizontal="center"/>
    </xf>
    <xf numFmtId="164" fontId="38" fillId="0" borderId="24" xfId="48" applyNumberFormat="1" applyFont="1" applyBorder="1" applyAlignment="1">
      <alignment horizontal="center"/>
    </xf>
    <xf numFmtId="164" fontId="38" fillId="0" borderId="38" xfId="48" applyNumberFormat="1" applyFont="1" applyBorder="1" applyAlignment="1">
      <alignment horizontal="center" vertical="center"/>
    </xf>
    <xf numFmtId="164" fontId="38" fillId="0" borderId="39" xfId="48" applyNumberFormat="1" applyFont="1" applyBorder="1" applyAlignment="1">
      <alignment horizontal="center" vertical="center"/>
    </xf>
    <xf numFmtId="164" fontId="38" fillId="0" borderId="29" xfId="48" applyNumberFormat="1" applyFont="1" applyBorder="1" applyAlignment="1">
      <alignment horizontal="center"/>
    </xf>
    <xf numFmtId="164" fontId="38" fillId="0" borderId="30" xfId="48" applyNumberFormat="1" applyFont="1" applyBorder="1" applyAlignment="1">
      <alignment horizontal="center"/>
    </xf>
    <xf numFmtId="164" fontId="38" fillId="0" borderId="26" xfId="48" applyNumberFormat="1" applyFont="1" applyBorder="1" applyAlignment="1">
      <alignment horizontal="center"/>
    </xf>
    <xf numFmtId="164" fontId="38" fillId="0" borderId="27" xfId="48" applyNumberFormat="1" applyFont="1" applyBorder="1" applyAlignment="1">
      <alignment horizontal="center"/>
    </xf>
    <xf numFmtId="164" fontId="38" fillId="0" borderId="40" xfId="48" applyNumberFormat="1" applyFont="1" applyBorder="1" applyAlignment="1">
      <alignment horizontal="center"/>
    </xf>
    <xf numFmtId="164" fontId="38" fillId="0" borderId="51" xfId="48" applyNumberFormat="1" applyFont="1" applyBorder="1" applyAlignment="1">
      <alignment horizontal="center"/>
    </xf>
    <xf numFmtId="164" fontId="38" fillId="0" borderId="52" xfId="48" applyNumberFormat="1" applyFont="1" applyBorder="1" applyAlignment="1">
      <alignment horizontal="center"/>
    </xf>
    <xf numFmtId="164" fontId="38" fillId="0" borderId="62" xfId="48" applyNumberFormat="1" applyFont="1" applyBorder="1" applyAlignment="1">
      <alignment horizontal="center"/>
    </xf>
    <xf numFmtId="164" fontId="38" fillId="0" borderId="94" xfId="48" applyNumberFormat="1" applyFont="1" applyBorder="1" applyAlignment="1">
      <alignment horizontal="center"/>
    </xf>
    <xf numFmtId="164" fontId="35" fillId="0" borderId="23" xfId="49" applyNumberFormat="1" applyFont="1" applyBorder="1" applyAlignment="1">
      <alignment horizontal="center" wrapText="1"/>
    </xf>
    <xf numFmtId="164" fontId="35" fillId="0" borderId="24" xfId="49" applyNumberFormat="1" applyFont="1" applyBorder="1" applyAlignment="1">
      <alignment horizontal="center" wrapText="1"/>
    </xf>
    <xf numFmtId="164" fontId="35" fillId="0" borderId="29" xfId="49" applyNumberFormat="1" applyFont="1" applyBorder="1" applyAlignment="1">
      <alignment horizontal="center" wrapText="1"/>
    </xf>
    <xf numFmtId="164" fontId="35" fillId="0" borderId="30" xfId="49" applyNumberFormat="1" applyFont="1" applyBorder="1" applyAlignment="1">
      <alignment horizontal="center" wrapText="1"/>
    </xf>
    <xf numFmtId="49" fontId="49" fillId="0" borderId="25" xfId="0" applyNumberFormat="1" applyFont="1" applyBorder="1" applyAlignment="1">
      <alignment horizontal="left" vertical="center"/>
    </xf>
    <xf numFmtId="49" fontId="49" fillId="0" borderId="31" xfId="0" applyNumberFormat="1" applyFont="1" applyBorder="1" applyAlignment="1">
      <alignment horizontal="left" vertical="center"/>
    </xf>
    <xf numFmtId="49" fontId="38" fillId="0" borderId="28" xfId="0" applyNumberFormat="1" applyFont="1" applyBorder="1" applyAlignment="1">
      <alignment horizontal="left" vertical="center"/>
    </xf>
    <xf numFmtId="49" fontId="49" fillId="0" borderId="28" xfId="0" applyNumberFormat="1" applyFont="1" applyBorder="1" applyAlignment="1">
      <alignment horizontal="left" vertical="center"/>
    </xf>
    <xf numFmtId="49" fontId="49" fillId="0" borderId="48" xfId="0" applyNumberFormat="1" applyFont="1" applyBorder="1" applyAlignment="1">
      <alignment horizontal="left" vertical="center"/>
    </xf>
    <xf numFmtId="49" fontId="38" fillId="0" borderId="25" xfId="0" applyNumberFormat="1" applyFont="1" applyBorder="1" applyAlignment="1">
      <alignment horizontal="left" vertical="center"/>
    </xf>
    <xf numFmtId="49" fontId="38" fillId="0" borderId="31" xfId="0" applyNumberFormat="1" applyFont="1" applyBorder="1" applyAlignment="1">
      <alignment horizontal="left" vertical="center"/>
    </xf>
    <xf numFmtId="49" fontId="38" fillId="0" borderId="1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49" fontId="38" fillId="0" borderId="48" xfId="0" applyNumberFormat="1" applyFont="1" applyBorder="1" applyAlignment="1">
      <alignment horizontal="left" vertical="center"/>
    </xf>
    <xf numFmtId="1" fontId="26" fillId="0" borderId="3" xfId="48" applyNumberFormat="1" applyFont="1" applyBorder="1" applyAlignment="1">
      <alignment horizontal="right"/>
    </xf>
    <xf numFmtId="49" fontId="38" fillId="0" borderId="18" xfId="0" applyNumberFormat="1" applyFont="1" applyBorder="1" applyAlignment="1">
      <alignment horizontal="left" vertical="center"/>
    </xf>
    <xf numFmtId="49" fontId="49" fillId="0" borderId="1" xfId="0" applyNumberFormat="1" applyFont="1" applyBorder="1" applyAlignment="1">
      <alignment horizontal="left" vertical="center"/>
    </xf>
    <xf numFmtId="49" fontId="49" fillId="0" borderId="19" xfId="0" applyNumberFormat="1" applyFont="1" applyBorder="1" applyAlignment="1">
      <alignment horizontal="left" vertical="center"/>
    </xf>
    <xf numFmtId="49" fontId="38" fillId="0" borderId="22" xfId="0" applyNumberFormat="1" applyFont="1" applyBorder="1" applyAlignment="1">
      <alignment horizontal="left" vertical="center"/>
    </xf>
    <xf numFmtId="0" fontId="40" fillId="24" borderId="1" xfId="52" applyFont="1" applyFill="1" applyBorder="1" applyAlignment="1">
      <alignment horizontal="left"/>
    </xf>
    <xf numFmtId="0" fontId="40" fillId="24" borderId="25" xfId="52" applyFont="1" applyFill="1" applyBorder="1" applyAlignment="1">
      <alignment horizontal="left"/>
    </xf>
    <xf numFmtId="0" fontId="40" fillId="24" borderId="31" xfId="52" applyFont="1" applyFill="1" applyBorder="1" applyAlignment="1">
      <alignment horizontal="left"/>
    </xf>
    <xf numFmtId="166" fontId="28" fillId="0" borderId="3" xfId="48" applyNumberFormat="1" applyFont="1" applyBorder="1" applyAlignment="1">
      <alignment horizontal="right"/>
    </xf>
    <xf numFmtId="164" fontId="0" fillId="0" borderId="0" xfId="0" applyNumberFormat="1"/>
    <xf numFmtId="168" fontId="38" fillId="0" borderId="21" xfId="52" applyNumberFormat="1" applyFont="1" applyBorder="1" applyAlignment="1">
      <alignment vertical="center" wrapText="1"/>
    </xf>
    <xf numFmtId="0" fontId="1" fillId="0" borderId="0" xfId="0" applyFont="1"/>
    <xf numFmtId="2" fontId="0" fillId="0" borderId="0" xfId="0" applyNumberFormat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" fillId="0" borderId="79" xfId="0" applyNumberFormat="1" applyFont="1" applyBorder="1" applyAlignment="1">
      <alignment horizontal="center"/>
    </xf>
    <xf numFmtId="164" fontId="0" fillId="0" borderId="59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2" fillId="0" borderId="79" xfId="0" applyNumberFormat="1" applyFont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0" fontId="0" fillId="0" borderId="79" xfId="0" applyBorder="1" applyAlignment="1">
      <alignment horizontal="center"/>
    </xf>
    <xf numFmtId="3" fontId="0" fillId="0" borderId="80" xfId="0" applyNumberFormat="1" applyBorder="1" applyAlignment="1">
      <alignment horizontal="center"/>
    </xf>
    <xf numFmtId="2" fontId="0" fillId="0" borderId="81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2" fillId="0" borderId="82" xfId="0" applyNumberFormat="1" applyFont="1" applyBorder="1" applyAlignment="1">
      <alignment horizontal="center"/>
    </xf>
    <xf numFmtId="164" fontId="0" fillId="0" borderId="81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2" fillId="0" borderId="82" xfId="0" applyNumberFormat="1" applyFont="1" applyBorder="1" applyAlignment="1">
      <alignment horizontal="center"/>
    </xf>
    <xf numFmtId="165" fontId="0" fillId="0" borderId="81" xfId="0" applyNumberFormat="1" applyBorder="1" applyAlignment="1">
      <alignment horizontal="center"/>
    </xf>
    <xf numFmtId="0" fontId="0" fillId="0" borderId="82" xfId="0" applyBorder="1" applyAlignment="1">
      <alignment horizontal="center"/>
    </xf>
    <xf numFmtId="3" fontId="0" fillId="0" borderId="83" xfId="0" applyNumberFormat="1" applyBorder="1" applyAlignment="1">
      <alignment horizontal="center"/>
    </xf>
    <xf numFmtId="2" fontId="1" fillId="0" borderId="81" xfId="0" applyNumberFormat="1" applyFont="1" applyBorder="1" applyAlignment="1">
      <alignment horizontal="center"/>
    </xf>
    <xf numFmtId="164" fontId="1" fillId="0" borderId="81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" fontId="2" fillId="0" borderId="82" xfId="0" applyNumberFormat="1" applyFont="1" applyBorder="1" applyAlignment="1">
      <alignment horizontal="center"/>
    </xf>
    <xf numFmtId="165" fontId="1" fillId="0" borderId="81" xfId="1" applyNumberFormat="1" applyBorder="1" applyAlignment="1">
      <alignment horizontal="center" vertical="center"/>
    </xf>
    <xf numFmtId="2" fontId="1" fillId="0" borderId="84" xfId="0" applyNumberFormat="1" applyFont="1" applyBorder="1" applyAlignment="1">
      <alignment horizontal="center"/>
    </xf>
    <xf numFmtId="2" fontId="1" fillId="0" borderId="85" xfId="0" applyNumberFormat="1" applyFont="1" applyBorder="1" applyAlignment="1">
      <alignment horizontal="center"/>
    </xf>
    <xf numFmtId="2" fontId="0" fillId="0" borderId="85" xfId="0" applyNumberFormat="1" applyBorder="1" applyAlignment="1">
      <alignment horizontal="center"/>
    </xf>
    <xf numFmtId="2" fontId="2" fillId="0" borderId="86" xfId="0" applyNumberFormat="1" applyFont="1" applyBorder="1" applyAlignment="1">
      <alignment horizontal="center"/>
    </xf>
    <xf numFmtId="164" fontId="0" fillId="0" borderId="84" xfId="0" applyNumberFormat="1" applyBorder="1" applyAlignment="1">
      <alignment horizontal="center"/>
    </xf>
    <xf numFmtId="164" fontId="0" fillId="0" borderId="85" xfId="0" applyNumberFormat="1" applyBorder="1" applyAlignment="1">
      <alignment horizontal="center"/>
    </xf>
    <xf numFmtId="164" fontId="2" fillId="0" borderId="86" xfId="0" applyNumberFormat="1" applyFont="1" applyBorder="1" applyAlignment="1">
      <alignment horizontal="center"/>
    </xf>
    <xf numFmtId="165" fontId="0" fillId="0" borderId="84" xfId="0" applyNumberFormat="1" applyBorder="1" applyAlignment="1">
      <alignment horizontal="center"/>
    </xf>
    <xf numFmtId="0" fontId="0" fillId="0" borderId="86" xfId="0" applyBorder="1" applyAlignment="1">
      <alignment horizontal="center"/>
    </xf>
    <xf numFmtId="3" fontId="0" fillId="0" borderId="87" xfId="0" applyNumberFormat="1" applyBorder="1" applyAlignment="1">
      <alignment horizontal="center"/>
    </xf>
    <xf numFmtId="0" fontId="49" fillId="0" borderId="19" xfId="48" applyFont="1" applyBorder="1" applyAlignment="1">
      <alignment horizontal="right" vertical="center"/>
    </xf>
    <xf numFmtId="0" fontId="49" fillId="0" borderId="25" xfId="48" applyFont="1" applyBorder="1"/>
    <xf numFmtId="0" fontId="49" fillId="0" borderId="31" xfId="48" applyFont="1" applyBorder="1"/>
    <xf numFmtId="164" fontId="38" fillId="0" borderId="55" xfId="0" applyNumberFormat="1" applyFont="1" applyBorder="1" applyAlignment="1">
      <alignment horizontal="center" vertical="center"/>
    </xf>
    <xf numFmtId="164" fontId="38" fillId="0" borderId="95" xfId="0" applyNumberFormat="1" applyFont="1" applyBorder="1" applyAlignment="1">
      <alignment horizontal="center" vertical="center" wrapText="1"/>
    </xf>
    <xf numFmtId="164" fontId="38" fillId="0" borderId="96" xfId="0" applyNumberFormat="1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/>
    </xf>
    <xf numFmtId="49" fontId="38" fillId="0" borderId="55" xfId="0" applyNumberFormat="1" applyFont="1" applyBorder="1" applyAlignment="1">
      <alignment horizontal="left" vertical="center"/>
    </xf>
    <xf numFmtId="1" fontId="38" fillId="0" borderId="55" xfId="0" applyNumberFormat="1" applyFont="1" applyBorder="1" applyAlignment="1">
      <alignment horizontal="center" vertical="center"/>
    </xf>
    <xf numFmtId="0" fontId="38" fillId="0" borderId="17" xfId="49" applyFont="1" applyBorder="1" applyAlignment="1">
      <alignment horizontal="left" vertical="center"/>
    </xf>
    <xf numFmtId="168" fontId="38" fillId="0" borderId="1" xfId="52" applyNumberFormat="1" applyFont="1" applyBorder="1" applyAlignment="1">
      <alignment horizontal="left" vertical="center"/>
    </xf>
    <xf numFmtId="0" fontId="2" fillId="0" borderId="80" xfId="0" applyFont="1" applyBorder="1" applyAlignment="1">
      <alignment horizontal="left"/>
    </xf>
    <xf numFmtId="0" fontId="2" fillId="0" borderId="83" xfId="0" applyFont="1" applyBorder="1" applyAlignment="1">
      <alignment horizontal="left"/>
    </xf>
    <xf numFmtId="0" fontId="2" fillId="0" borderId="87" xfId="0" applyFont="1" applyBorder="1" applyAlignment="1">
      <alignment horizontal="left"/>
    </xf>
    <xf numFmtId="0" fontId="2" fillId="0" borderId="103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70" fillId="0" borderId="0" xfId="0" applyFont="1" applyAlignment="1">
      <alignment horizontal="right"/>
    </xf>
    <xf numFmtId="0" fontId="49" fillId="0" borderId="1" xfId="48" applyFont="1" applyBorder="1"/>
    <xf numFmtId="0" fontId="32" fillId="0" borderId="1" xfId="48" applyFont="1" applyBorder="1" applyAlignment="1">
      <alignment horizontal="center" vertical="top"/>
    </xf>
    <xf numFmtId="0" fontId="32" fillId="0" borderId="2" xfId="48" applyFont="1" applyBorder="1" applyAlignment="1">
      <alignment horizontal="center" vertical="top"/>
    </xf>
    <xf numFmtId="0" fontId="32" fillId="0" borderId="3" xfId="48" applyFont="1" applyBorder="1" applyAlignment="1">
      <alignment vertical="top"/>
    </xf>
    <xf numFmtId="2" fontId="35" fillId="0" borderId="1" xfId="49" applyNumberFormat="1" applyFont="1" applyBorder="1" applyAlignment="1">
      <alignment horizontal="center" wrapText="1"/>
    </xf>
    <xf numFmtId="0" fontId="41" fillId="0" borderId="1" xfId="49" applyFont="1" applyBorder="1" applyAlignment="1">
      <alignment horizontal="left" wrapText="1"/>
    </xf>
    <xf numFmtId="1" fontId="40" fillId="0" borderId="20" xfId="51" applyNumberFormat="1" applyFont="1" applyBorder="1" applyAlignment="1">
      <alignment horizontal="center"/>
    </xf>
    <xf numFmtId="2" fontId="38" fillId="0" borderId="23" xfId="48" applyNumberFormat="1" applyFont="1" applyBorder="1" applyAlignment="1">
      <alignment horizontal="center"/>
    </xf>
    <xf numFmtId="2" fontId="38" fillId="0" borderId="24" xfId="48" applyNumberFormat="1" applyFont="1" applyBorder="1" applyAlignment="1">
      <alignment horizontal="center"/>
    </xf>
    <xf numFmtId="2" fontId="38" fillId="0" borderId="26" xfId="48" applyNumberFormat="1" applyFont="1" applyBorder="1" applyAlignment="1">
      <alignment horizontal="center"/>
    </xf>
    <xf numFmtId="2" fontId="32" fillId="0" borderId="30" xfId="51" applyNumberFormat="1" applyFont="1" applyBorder="1" applyAlignment="1">
      <alignment horizontal="center"/>
    </xf>
    <xf numFmtId="0" fontId="40" fillId="0" borderId="46" xfId="51" applyFont="1" applyBorder="1" applyAlignment="1">
      <alignment horizontal="left"/>
    </xf>
    <xf numFmtId="0" fontId="22" fillId="0" borderId="0" xfId="0" applyFont="1" applyAlignment="1">
      <alignment horizontal="center"/>
    </xf>
    <xf numFmtId="0" fontId="2" fillId="0" borderId="75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75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44" fontId="2" fillId="0" borderId="73" xfId="47" applyFont="1" applyFill="1" applyBorder="1" applyAlignment="1">
      <alignment horizontal="center" vertical="center" wrapText="1"/>
    </xf>
    <xf numFmtId="44" fontId="2" fillId="0" borderId="76" xfId="47" applyFont="1" applyFill="1" applyBorder="1" applyAlignment="1">
      <alignment horizontal="center" vertical="center" wrapText="1"/>
    </xf>
    <xf numFmtId="44" fontId="2" fillId="0" borderId="70" xfId="47" applyFont="1" applyFill="1" applyBorder="1" applyAlignment="1">
      <alignment horizontal="center"/>
    </xf>
    <xf numFmtId="44" fontId="2" fillId="0" borderId="71" xfId="47" applyFont="1" applyFill="1" applyBorder="1" applyAlignment="1">
      <alignment horizontal="center"/>
    </xf>
    <xf numFmtId="44" fontId="2" fillId="0" borderId="72" xfId="47" applyFont="1" applyFill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6" fillId="0" borderId="22" xfId="48" applyFont="1" applyBorder="1" applyAlignment="1">
      <alignment horizontal="center" vertical="center" wrapText="1"/>
    </xf>
    <xf numFmtId="0" fontId="26" fillId="0" borderId="19" xfId="48" applyFont="1" applyBorder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6" fillId="0" borderId="0" xfId="48" applyFont="1" applyAlignment="1">
      <alignment horizontal="center"/>
    </xf>
    <xf numFmtId="0" fontId="26" fillId="0" borderId="2" xfId="48" applyFont="1" applyBorder="1" applyAlignment="1">
      <alignment horizontal="center" vertical="center"/>
    </xf>
    <xf numFmtId="0" fontId="26" fillId="0" borderId="13" xfId="48" applyFont="1" applyBorder="1" applyAlignment="1">
      <alignment horizontal="center" vertical="center"/>
    </xf>
    <xf numFmtId="0" fontId="26" fillId="0" borderId="3" xfId="48" applyFont="1" applyBorder="1" applyAlignment="1">
      <alignment horizontal="center" vertical="center"/>
    </xf>
    <xf numFmtId="0" fontId="26" fillId="0" borderId="14" xfId="48" applyFont="1" applyBorder="1" applyAlignment="1">
      <alignment horizontal="center" vertical="center" wrapText="1"/>
    </xf>
    <xf numFmtId="0" fontId="26" fillId="0" borderId="17" xfId="48" applyFont="1" applyBorder="1" applyAlignment="1">
      <alignment horizontal="center" vertical="center" wrapText="1"/>
    </xf>
    <xf numFmtId="0" fontId="26" fillId="0" borderId="16" xfId="48" applyFont="1" applyBorder="1" applyAlignment="1">
      <alignment horizontal="center" vertical="center" wrapText="1"/>
    </xf>
    <xf numFmtId="0" fontId="26" fillId="0" borderId="15" xfId="48" applyFont="1" applyBorder="1" applyAlignment="1">
      <alignment horizontal="center" vertical="center" wrapText="1"/>
    </xf>
    <xf numFmtId="0" fontId="26" fillId="0" borderId="1" xfId="48" applyFont="1" applyBorder="1" applyAlignment="1">
      <alignment horizontal="center" vertical="center"/>
    </xf>
    <xf numFmtId="164" fontId="26" fillId="0" borderId="1" xfId="48" applyNumberFormat="1" applyFont="1" applyBorder="1" applyAlignment="1">
      <alignment horizontal="center" vertical="center"/>
    </xf>
    <xf numFmtId="164" fontId="26" fillId="0" borderId="18" xfId="48" applyNumberFormat="1" applyFont="1" applyBorder="1" applyAlignment="1">
      <alignment horizontal="center" vertical="center" wrapText="1"/>
    </xf>
    <xf numFmtId="164" fontId="26" fillId="0" borderId="22" xfId="48" applyNumberFormat="1" applyFont="1" applyBorder="1" applyAlignment="1">
      <alignment horizontal="center" vertical="center" wrapText="1"/>
    </xf>
    <xf numFmtId="164" fontId="26" fillId="0" borderId="19" xfId="48" applyNumberFormat="1" applyFont="1" applyBorder="1" applyAlignment="1">
      <alignment horizontal="center" vertical="center" wrapText="1"/>
    </xf>
    <xf numFmtId="164" fontId="26" fillId="0" borderId="1" xfId="48" applyNumberFormat="1" applyFont="1" applyBorder="1" applyAlignment="1">
      <alignment horizontal="center" vertical="center" wrapText="1"/>
    </xf>
    <xf numFmtId="0" fontId="26" fillId="0" borderId="1" xfId="48" applyFont="1" applyBorder="1" applyAlignment="1">
      <alignment horizontal="center" vertical="center" wrapText="1"/>
    </xf>
    <xf numFmtId="0" fontId="26" fillId="0" borderId="2" xfId="48" applyFont="1" applyBorder="1" applyAlignment="1">
      <alignment horizontal="center" vertical="center" wrapText="1"/>
    </xf>
    <xf numFmtId="0" fontId="26" fillId="0" borderId="3" xfId="48" applyFont="1" applyBorder="1" applyAlignment="1">
      <alignment horizontal="center" vertical="center" wrapText="1"/>
    </xf>
    <xf numFmtId="0" fontId="26" fillId="0" borderId="32" xfId="1" applyFont="1" applyBorder="1" applyAlignment="1">
      <alignment horizontal="left"/>
    </xf>
    <xf numFmtId="0" fontId="31" fillId="0" borderId="33" xfId="1" applyFont="1" applyBorder="1" applyAlignment="1">
      <alignment horizontal="center"/>
    </xf>
    <xf numFmtId="164" fontId="31" fillId="0" borderId="33" xfId="48" applyNumberFormat="1" applyFont="1" applyBorder="1" applyAlignment="1">
      <alignment horizontal="center"/>
    </xf>
    <xf numFmtId="0" fontId="30" fillId="0" borderId="14" xfId="48" applyFont="1" applyBorder="1" applyAlignment="1">
      <alignment horizontal="center" vertical="center"/>
    </xf>
    <xf numFmtId="0" fontId="30" fillId="0" borderId="17" xfId="48" applyFont="1" applyBorder="1" applyAlignment="1">
      <alignment horizontal="center" vertical="center"/>
    </xf>
    <xf numFmtId="0" fontId="28" fillId="0" borderId="0" xfId="48" applyFont="1" applyAlignment="1">
      <alignment horizontal="center" vertical="top" wrapText="1"/>
    </xf>
    <xf numFmtId="0" fontId="30" fillId="0" borderId="2" xfId="48" applyFont="1" applyBorder="1" applyAlignment="1">
      <alignment horizontal="center" vertical="center"/>
    </xf>
    <xf numFmtId="0" fontId="30" fillId="0" borderId="3" xfId="48" applyFont="1" applyBorder="1" applyAlignment="1">
      <alignment horizontal="center" vertical="center"/>
    </xf>
    <xf numFmtId="0" fontId="26" fillId="0" borderId="32" xfId="1" applyFont="1" applyBorder="1" applyAlignment="1">
      <alignment horizontal="center"/>
    </xf>
    <xf numFmtId="0" fontId="32" fillId="0" borderId="55" xfId="48" applyFont="1" applyBorder="1" applyAlignment="1">
      <alignment horizontal="center" wrapText="1"/>
    </xf>
    <xf numFmtId="0" fontId="32" fillId="0" borderId="48" xfId="48" applyFont="1" applyBorder="1" applyAlignment="1">
      <alignment horizontal="center" wrapText="1"/>
    </xf>
    <xf numFmtId="0" fontId="26" fillId="0" borderId="17" xfId="48" applyFont="1" applyBorder="1" applyAlignment="1">
      <alignment horizontal="center" vertical="center"/>
    </xf>
    <xf numFmtId="0" fontId="26" fillId="0" borderId="20" xfId="48" applyFont="1" applyBorder="1" applyAlignment="1">
      <alignment horizontal="center" vertical="center"/>
    </xf>
    <xf numFmtId="0" fontId="26" fillId="0" borderId="21" xfId="48" applyFont="1" applyBorder="1" applyAlignment="1">
      <alignment horizontal="center" vertical="center"/>
    </xf>
    <xf numFmtId="0" fontId="26" fillId="0" borderId="16" xfId="48" applyFont="1" applyBorder="1" applyAlignment="1">
      <alignment horizontal="center" vertical="center"/>
    </xf>
    <xf numFmtId="0" fontId="26" fillId="0" borderId="15" xfId="48" applyFont="1" applyBorder="1" applyAlignment="1">
      <alignment horizontal="center" vertical="center"/>
    </xf>
    <xf numFmtId="0" fontId="32" fillId="24" borderId="17" xfId="48" applyFont="1" applyFill="1" applyBorder="1" applyAlignment="1">
      <alignment horizontal="left" vertical="top" wrapText="1"/>
    </xf>
    <xf numFmtId="0" fontId="32" fillId="24" borderId="15" xfId="48" applyFont="1" applyFill="1" applyBorder="1" applyAlignment="1">
      <alignment horizontal="left" vertical="top" wrapText="1"/>
    </xf>
    <xf numFmtId="0" fontId="28" fillId="0" borderId="0" xfId="51" applyFont="1" applyAlignment="1">
      <alignment horizontal="center" vertical="top" wrapText="1"/>
    </xf>
    <xf numFmtId="0" fontId="32" fillId="24" borderId="21" xfId="48" applyFont="1" applyFill="1" applyBorder="1" applyAlignment="1">
      <alignment horizontal="left" vertical="top" wrapText="1"/>
    </xf>
    <xf numFmtId="0" fontId="44" fillId="24" borderId="17" xfId="48" applyFont="1" applyFill="1" applyBorder="1" applyAlignment="1">
      <alignment horizontal="left" vertical="top" wrapText="1"/>
    </xf>
    <xf numFmtId="0" fontId="44" fillId="24" borderId="21" xfId="48" applyFont="1" applyFill="1" applyBorder="1" applyAlignment="1">
      <alignment horizontal="left" vertical="top" wrapText="1"/>
    </xf>
    <xf numFmtId="0" fontId="32" fillId="24" borderId="17" xfId="48" applyFont="1" applyFill="1" applyBorder="1" applyAlignment="1">
      <alignment horizontal="left" vertical="center" wrapText="1"/>
    </xf>
    <xf numFmtId="0" fontId="32" fillId="24" borderId="15" xfId="48" applyFont="1" applyFill="1" applyBorder="1" applyAlignment="1">
      <alignment horizontal="left" vertical="center" wrapText="1"/>
    </xf>
    <xf numFmtId="0" fontId="32" fillId="24" borderId="18" xfId="48" applyFont="1" applyFill="1" applyBorder="1" applyAlignment="1">
      <alignment horizontal="center" vertical="center" wrapText="1"/>
    </xf>
    <xf numFmtId="0" fontId="32" fillId="24" borderId="19" xfId="48" applyFont="1" applyFill="1" applyBorder="1" applyAlignment="1">
      <alignment horizontal="center" vertical="center" wrapText="1"/>
    </xf>
    <xf numFmtId="0" fontId="44" fillId="24" borderId="15" xfId="48" applyFont="1" applyFill="1" applyBorder="1" applyAlignment="1">
      <alignment horizontal="left" vertical="top" wrapText="1"/>
    </xf>
    <xf numFmtId="0" fontId="33" fillId="24" borderId="17" xfId="49" applyFont="1" applyFill="1" applyBorder="1" applyAlignment="1">
      <alignment horizontal="left" vertical="top" wrapText="1"/>
    </xf>
    <xf numFmtId="0" fontId="33" fillId="24" borderId="21" xfId="49" applyFont="1" applyFill="1" applyBorder="1" applyAlignment="1">
      <alignment horizontal="left" vertical="top" wrapText="1"/>
    </xf>
    <xf numFmtId="0" fontId="33" fillId="24" borderId="17" xfId="49" applyFont="1" applyFill="1" applyBorder="1" applyAlignment="1">
      <alignment horizontal="left" vertical="center" wrapText="1"/>
    </xf>
    <xf numFmtId="0" fontId="33" fillId="24" borderId="15" xfId="49" applyFont="1" applyFill="1" applyBorder="1" applyAlignment="1">
      <alignment horizontal="left" vertical="center" wrapText="1"/>
    </xf>
    <xf numFmtId="0" fontId="38" fillId="0" borderId="17" xfId="52" applyFont="1" applyBorder="1" applyAlignment="1">
      <alignment horizontal="left" vertical="center" wrapText="1"/>
    </xf>
    <xf numFmtId="0" fontId="38" fillId="0" borderId="15" xfId="52" applyFont="1" applyBorder="1" applyAlignment="1">
      <alignment horizontal="left" vertical="center" wrapText="1"/>
    </xf>
    <xf numFmtId="168" fontId="38" fillId="0" borderId="17" xfId="52" applyNumberFormat="1" applyFont="1" applyBorder="1" applyAlignment="1">
      <alignment horizontal="left" vertical="center" wrapText="1"/>
    </xf>
    <xf numFmtId="168" fontId="38" fillId="0" borderId="15" xfId="52" applyNumberFormat="1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2" fillId="0" borderId="55" xfId="48" applyFont="1" applyBorder="1" applyAlignment="1">
      <alignment horizontal="center" vertical="center" wrapText="1"/>
    </xf>
    <xf numFmtId="0" fontId="32" fillId="0" borderId="48" xfId="48" applyFont="1" applyBorder="1" applyAlignment="1">
      <alignment horizontal="center" vertical="center" wrapText="1"/>
    </xf>
    <xf numFmtId="0" fontId="32" fillId="0" borderId="17" xfId="48" applyFont="1" applyBorder="1" applyAlignment="1">
      <alignment horizontal="left" vertical="center" wrapText="1"/>
    </xf>
    <xf numFmtId="0" fontId="32" fillId="0" borderId="15" xfId="48" applyFont="1" applyBorder="1" applyAlignment="1">
      <alignment horizontal="left" vertical="center" wrapText="1"/>
    </xf>
    <xf numFmtId="0" fontId="32" fillId="0" borderId="18" xfId="48" applyFont="1" applyBorder="1" applyAlignment="1">
      <alignment horizontal="center" vertical="center" wrapText="1"/>
    </xf>
    <xf numFmtId="0" fontId="38" fillId="24" borderId="17" xfId="49" applyFont="1" applyFill="1" applyBorder="1" applyAlignment="1">
      <alignment horizontal="left" vertical="center" wrapText="1"/>
    </xf>
    <xf numFmtId="0" fontId="38" fillId="24" borderId="21" xfId="49" applyFont="1" applyFill="1" applyBorder="1" applyAlignment="1">
      <alignment horizontal="left" vertical="center" wrapText="1"/>
    </xf>
    <xf numFmtId="0" fontId="38" fillId="24" borderId="15" xfId="49" applyFont="1" applyFill="1" applyBorder="1" applyAlignment="1">
      <alignment horizontal="left" vertical="center" wrapText="1"/>
    </xf>
    <xf numFmtId="0" fontId="38" fillId="0" borderId="21" xfId="52" applyFont="1" applyBorder="1" applyAlignment="1">
      <alignment horizontal="left" vertical="center" wrapText="1"/>
    </xf>
    <xf numFmtId="0" fontId="40" fillId="0" borderId="18" xfId="48" applyFont="1" applyBorder="1" applyAlignment="1">
      <alignment horizontal="center" vertical="center" wrapText="1"/>
    </xf>
    <xf numFmtId="0" fontId="40" fillId="0" borderId="19" xfId="48" applyFont="1" applyBorder="1" applyAlignment="1">
      <alignment horizontal="center" vertical="center" wrapText="1"/>
    </xf>
    <xf numFmtId="0" fontId="26" fillId="0" borderId="18" xfId="48" applyFont="1" applyBorder="1" applyAlignment="1">
      <alignment horizontal="center" vertical="center" wrapText="1"/>
    </xf>
    <xf numFmtId="0" fontId="32" fillId="0" borderId="25" xfId="48" applyFont="1" applyBorder="1" applyAlignment="1">
      <alignment horizontal="center" vertical="center" wrapText="1"/>
    </xf>
    <xf numFmtId="0" fontId="32" fillId="0" borderId="31" xfId="48" applyFont="1" applyBorder="1" applyAlignment="1">
      <alignment horizontal="center" vertical="center" wrapText="1"/>
    </xf>
    <xf numFmtId="0" fontId="32" fillId="0" borderId="19" xfId="48" applyFont="1" applyBorder="1" applyAlignment="1">
      <alignment horizontal="center" vertical="center" wrapText="1"/>
    </xf>
    <xf numFmtId="0" fontId="35" fillId="0" borderId="17" xfId="49" applyFont="1" applyBorder="1" applyAlignment="1">
      <alignment horizontal="left" vertical="top" wrapText="1"/>
    </xf>
    <xf numFmtId="0" fontId="35" fillId="0" borderId="15" xfId="49" applyFont="1" applyBorder="1" applyAlignment="1">
      <alignment horizontal="left" vertical="top" wrapText="1"/>
    </xf>
    <xf numFmtId="0" fontId="30" fillId="0" borderId="1" xfId="48" applyFont="1" applyBorder="1" applyAlignment="1">
      <alignment horizontal="center" vertical="center"/>
    </xf>
    <xf numFmtId="0" fontId="32" fillId="24" borderId="55" xfId="48" applyFont="1" applyFill="1" applyBorder="1" applyAlignment="1">
      <alignment horizontal="center" vertical="center" wrapText="1"/>
    </xf>
    <xf numFmtId="0" fontId="32" fillId="24" borderId="48" xfId="48" applyFont="1" applyFill="1" applyBorder="1" applyAlignment="1">
      <alignment horizontal="center" vertical="center" wrapText="1"/>
    </xf>
    <xf numFmtId="168" fontId="38" fillId="0" borderId="17" xfId="52" applyNumberFormat="1" applyFont="1" applyBorder="1" applyAlignment="1">
      <alignment vertical="center" wrapText="1"/>
    </xf>
    <xf numFmtId="168" fontId="38" fillId="0" borderId="15" xfId="52" applyNumberFormat="1" applyFont="1" applyBorder="1" applyAlignment="1">
      <alignment vertical="center" wrapText="1"/>
    </xf>
    <xf numFmtId="168" fontId="38" fillId="0" borderId="21" xfId="52" applyNumberFormat="1" applyFont="1" applyBorder="1" applyAlignment="1">
      <alignment vertical="center" wrapText="1"/>
    </xf>
    <xf numFmtId="0" fontId="38" fillId="0" borderId="17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8" fillId="0" borderId="55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168" fontId="38" fillId="0" borderId="17" xfId="52" applyNumberFormat="1" applyFont="1" applyBorder="1" applyAlignment="1">
      <alignment vertical="top" wrapText="1"/>
    </xf>
    <xf numFmtId="168" fontId="38" fillId="0" borderId="15" xfId="52" applyNumberFormat="1" applyFont="1" applyBorder="1" applyAlignment="1">
      <alignment vertical="top" wrapText="1"/>
    </xf>
    <xf numFmtId="0" fontId="38" fillId="0" borderId="18" xfId="48" applyFont="1" applyBorder="1" applyAlignment="1">
      <alignment horizontal="center" wrapText="1"/>
    </xf>
    <xf numFmtId="0" fontId="38" fillId="0" borderId="19" xfId="48" applyFont="1" applyBorder="1" applyAlignment="1">
      <alignment horizontal="center" wrapText="1"/>
    </xf>
    <xf numFmtId="0" fontId="38" fillId="24" borderId="18" xfId="52" applyFont="1" applyFill="1" applyBorder="1" applyAlignment="1">
      <alignment horizontal="left" vertical="center" wrapText="1"/>
    </xf>
    <xf numFmtId="0" fontId="38" fillId="24" borderId="19" xfId="52" applyFont="1" applyFill="1" applyBorder="1" applyAlignment="1">
      <alignment horizontal="left" vertical="center" wrapText="1"/>
    </xf>
    <xf numFmtId="0" fontId="38" fillId="0" borderId="18" xfId="48" applyFont="1" applyBorder="1" applyAlignment="1">
      <alignment horizontal="left" vertical="center" wrapText="1"/>
    </xf>
    <xf numFmtId="0" fontId="38" fillId="0" borderId="19" xfId="48" applyFont="1" applyBorder="1" applyAlignment="1">
      <alignment horizontal="left" vertical="center" wrapText="1"/>
    </xf>
    <xf numFmtId="0" fontId="38" fillId="0" borderId="14" xfId="48" applyFont="1" applyBorder="1" applyAlignment="1">
      <alignment vertical="top"/>
    </xf>
    <xf numFmtId="0" fontId="38" fillId="0" borderId="20" xfId="48" applyFont="1" applyBorder="1" applyAlignment="1">
      <alignment vertical="top"/>
    </xf>
    <xf numFmtId="0" fontId="38" fillId="0" borderId="16" xfId="48" applyFont="1" applyBorder="1" applyAlignment="1">
      <alignment vertical="top"/>
    </xf>
    <xf numFmtId="0" fontId="26" fillId="0" borderId="33" xfId="48" applyFont="1" applyBorder="1" applyAlignment="1">
      <alignment horizontal="center"/>
    </xf>
  </cellXfs>
  <cellStyles count="54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Currency" xfId="47" builtinId="4"/>
    <cellStyle name="Currency 2" xfId="53" xr:uid="{D0D65A0F-BBC6-443B-BD33-273266D7BB64}"/>
    <cellStyle name="Explanatory Text 2" xfId="30" xr:uid="{00000000-0005-0000-0000-00001B000000}"/>
    <cellStyle name="Good 2" xfId="31" xr:uid="{00000000-0005-0000-0000-00001C000000}"/>
    <cellStyle name="Heading 1 2" xfId="32" xr:uid="{00000000-0005-0000-0000-00001D000000}"/>
    <cellStyle name="Heading 2 2" xfId="33" xr:uid="{00000000-0005-0000-0000-00001E000000}"/>
    <cellStyle name="Heading 3 2" xfId="34" xr:uid="{00000000-0005-0000-0000-00001F000000}"/>
    <cellStyle name="Heading 4 2" xfId="35" xr:uid="{00000000-0005-0000-0000-000020000000}"/>
    <cellStyle name="Input 2" xfId="36" xr:uid="{00000000-0005-0000-0000-000021000000}"/>
    <cellStyle name="Linked Cell 2" xfId="37" xr:uid="{00000000-0005-0000-0000-000022000000}"/>
    <cellStyle name="Neutral 2" xfId="38" xr:uid="{00000000-0005-0000-0000-000023000000}"/>
    <cellStyle name="Normal" xfId="0" builtinId="0"/>
    <cellStyle name="Normal 2" xfId="1" xr:uid="{00000000-0005-0000-0000-000024000000}"/>
    <cellStyle name="Normal 3" xfId="2" xr:uid="{00000000-0005-0000-0000-000025000000}"/>
    <cellStyle name="Normal 3 2" xfId="50" xr:uid="{BD491E7D-69BC-48F6-82F3-FEB81034F629}"/>
    <cellStyle name="Normal 4" xfId="49" xr:uid="{50F2E288-1444-4882-861E-222219A91A89}"/>
    <cellStyle name="Normal 4 2" xfId="52" xr:uid="{F1B36264-F384-43DE-94DC-2149E7BBDB80}"/>
    <cellStyle name="Note 2" xfId="39" xr:uid="{00000000-0005-0000-0000-000026000000}"/>
    <cellStyle name="Output 2" xfId="40" xr:uid="{00000000-0005-0000-0000-000027000000}"/>
    <cellStyle name="Parastais_Lapa1" xfId="41" xr:uid="{00000000-0005-0000-0000-000028000000}"/>
    <cellStyle name="Parasts 2" xfId="46" xr:uid="{00000000-0005-0000-0000-00002A000000}"/>
    <cellStyle name="Parasts 2 2" xfId="48" xr:uid="{2B410CEE-C401-4418-9907-57E26B024B80}"/>
    <cellStyle name="Parasts 2 2 2" xfId="51" xr:uid="{2ED4B439-0C1F-47CE-BBE6-0CF44F431AEB}"/>
    <cellStyle name="Title 2" xfId="42" xr:uid="{00000000-0005-0000-0000-00002B000000}"/>
    <cellStyle name="Total 2" xfId="43" xr:uid="{00000000-0005-0000-0000-00002C000000}"/>
    <cellStyle name="Warning Text 2" xfId="44" xr:uid="{00000000-0005-0000-0000-00002D000000}"/>
    <cellStyle name="Обычный 3 2" xfId="45" xr:uid="{00000000-0005-0000-0000-00002E000000}"/>
  </cellStyles>
  <dxfs count="12">
    <dxf>
      <font>
        <color rgb="FFFF0000"/>
      </font>
    </dxf>
    <dxf>
      <font>
        <color theme="1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color rgb="FFFF0000"/>
      </font>
    </dxf>
    <dxf>
      <font>
        <color theme="1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color rgb="FFFF0000"/>
      </font>
    </dxf>
    <dxf>
      <font>
        <color theme="1"/>
      </font>
    </dxf>
    <dxf>
      <font>
        <b/>
        <i/>
        <color theme="7" tint="-0.24994659260841701"/>
      </font>
    </dxf>
    <dxf>
      <font>
        <b/>
        <i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BB9C5-1FAD-4899-B8C8-7A98B4F3173A}">
  <sheetPr codeName="Sheet1">
    <tabColor theme="3"/>
  </sheetPr>
  <dimension ref="A1:O33"/>
  <sheetViews>
    <sheetView showGridLines="0" tabSelected="1" view="pageLayout" zoomScaleNormal="100" zoomScaleSheetLayoutView="100" workbookViewId="0">
      <selection activeCell="A3" sqref="A3:A4"/>
    </sheetView>
  </sheetViews>
  <sheetFormatPr defaultRowHeight="12.75" x14ac:dyDescent="0.2"/>
  <cols>
    <col min="1" max="1" width="20" customWidth="1"/>
  </cols>
  <sheetData>
    <row r="1" spans="1:15" ht="15.75" x14ac:dyDescent="0.25">
      <c r="A1" s="1684" t="s">
        <v>1087</v>
      </c>
      <c r="B1" s="1684"/>
      <c r="C1" s="1684"/>
      <c r="D1" s="1684"/>
      <c r="E1" s="1684"/>
      <c r="F1" s="1684"/>
      <c r="G1" s="1684"/>
      <c r="H1" s="1684"/>
      <c r="I1" s="1684"/>
      <c r="J1" s="1684"/>
      <c r="K1" s="1684"/>
      <c r="L1" s="1684"/>
      <c r="M1" s="1684"/>
      <c r="N1" s="1684"/>
    </row>
    <row r="2" spans="1:15" ht="13.5" thickBot="1" x14ac:dyDescent="0.25">
      <c r="E2" s="1"/>
      <c r="F2" s="1"/>
      <c r="G2" s="2"/>
      <c r="H2" s="2"/>
    </row>
    <row r="3" spans="1:15" x14ac:dyDescent="0.2">
      <c r="A3" s="1688" t="s">
        <v>1057</v>
      </c>
      <c r="B3" s="1690" t="s">
        <v>2</v>
      </c>
      <c r="C3" s="1691"/>
      <c r="D3" s="1691"/>
      <c r="E3" s="1692"/>
      <c r="F3" s="1693" t="s">
        <v>11</v>
      </c>
      <c r="G3" s="1695" t="s">
        <v>3</v>
      </c>
      <c r="H3" s="1696"/>
      <c r="I3" s="1696"/>
      <c r="J3" s="1697"/>
      <c r="K3" s="1693" t="s">
        <v>12</v>
      </c>
      <c r="L3" s="1690" t="s">
        <v>0</v>
      </c>
      <c r="M3" s="1698"/>
      <c r="N3" s="1685" t="s">
        <v>13</v>
      </c>
    </row>
    <row r="4" spans="1:15" s="3" customFormat="1" ht="28.5" customHeight="1" x14ac:dyDescent="0.2">
      <c r="A4" s="1689"/>
      <c r="B4" s="825" t="s">
        <v>4</v>
      </c>
      <c r="C4" s="826" t="s">
        <v>5</v>
      </c>
      <c r="D4" s="826" t="s">
        <v>6</v>
      </c>
      <c r="E4" s="826" t="s">
        <v>10</v>
      </c>
      <c r="F4" s="1694"/>
      <c r="G4" s="825" t="s">
        <v>7</v>
      </c>
      <c r="H4" s="826" t="s">
        <v>5</v>
      </c>
      <c r="I4" s="826" t="s">
        <v>6</v>
      </c>
      <c r="J4" s="826" t="s">
        <v>10</v>
      </c>
      <c r="K4" s="1694"/>
      <c r="L4" s="825" t="s">
        <v>8</v>
      </c>
      <c r="M4" s="827" t="s">
        <v>9</v>
      </c>
      <c r="N4" s="1686"/>
    </row>
    <row r="5" spans="1:15" x14ac:dyDescent="0.2">
      <c r="A5" s="1666" t="s">
        <v>574</v>
      </c>
      <c r="B5" s="1619"/>
      <c r="C5" s="1620"/>
      <c r="D5" s="1621"/>
      <c r="E5" s="1620"/>
      <c r="F5" s="1622">
        <f>SUM(B5:E5)</f>
        <v>0</v>
      </c>
      <c r="G5" s="1623">
        <f>Dobele!F184</f>
        <v>28.465</v>
      </c>
      <c r="H5" s="1624">
        <f>Dobele!F185</f>
        <v>4.9480000000000004</v>
      </c>
      <c r="I5" s="1625">
        <f>Dobele!F186</f>
        <v>15.816999999999998</v>
      </c>
      <c r="J5" s="1625">
        <f>Dobele!F187</f>
        <v>0.78599999999999992</v>
      </c>
      <c r="K5" s="1626">
        <f>SUM(G5:J5)</f>
        <v>50.015999999999998</v>
      </c>
      <c r="L5" s="1627">
        <f>Dobele!L183</f>
        <v>45</v>
      </c>
      <c r="M5" s="1628">
        <v>1</v>
      </c>
      <c r="N5" s="1629">
        <f>Dobele!P183</f>
        <v>58646</v>
      </c>
      <c r="O5" s="1323"/>
    </row>
    <row r="6" spans="1:15" x14ac:dyDescent="0.2">
      <c r="A6" s="1667" t="s">
        <v>575</v>
      </c>
      <c r="B6" s="1630">
        <f>'A Annen'!F18+'B Annen'!F43+'C Annen'!F21</f>
        <v>1.38</v>
      </c>
      <c r="C6" s="1631">
        <f>'A Annen'!F19+'B Annen'!F44+'C Annen'!F22</f>
        <v>0.25</v>
      </c>
      <c r="D6" s="1632">
        <f>'A Annen'!F20+'B Annen'!F45+'C Annen'!F23</f>
        <v>38.419999999999995</v>
      </c>
      <c r="E6" s="1631">
        <f>'A Annen'!F21+'B Annen'!F46+'C Annen'!F24</f>
        <v>0.75</v>
      </c>
      <c r="F6" s="1633">
        <f>SUM(B6:E6)</f>
        <v>40.799999999999997</v>
      </c>
      <c r="G6" s="1634">
        <f>'An Kaķenieki'!F21</f>
        <v>2.2049999999999996</v>
      </c>
      <c r="H6" s="1635">
        <f>'An Kaķenieki'!F22</f>
        <v>0</v>
      </c>
      <c r="I6" s="1635">
        <f>'An Kaķenieki'!F23</f>
        <v>0.105</v>
      </c>
      <c r="J6" s="1635">
        <f>'An Kaķenieki'!F24</f>
        <v>0</v>
      </c>
      <c r="K6" s="1636">
        <f>SUM(G6:J6)</f>
        <v>2.3099999999999996</v>
      </c>
      <c r="L6" s="1637">
        <f>'A Annen'!L17+'B Annen'!L42+'C Annen'!L20+'An Kaķenieki'!L20</f>
        <v>18.5</v>
      </c>
      <c r="M6" s="1638">
        <v>1</v>
      </c>
      <c r="N6" s="1639">
        <f>'An Kaķenieki'!P20+'A Annen'!P17+'B Annen'!P42+'C Annen'!P20</f>
        <v>928</v>
      </c>
      <c r="O6" s="1323"/>
    </row>
    <row r="7" spans="1:15" x14ac:dyDescent="0.2">
      <c r="A7" s="1667" t="s">
        <v>576</v>
      </c>
      <c r="B7" s="1640">
        <f>'A Auru'!F15+'B Auru'!F62+'C Auru'!F25</f>
        <v>8.3000000000000007</v>
      </c>
      <c r="C7" s="1632">
        <f>'A Auru'!F16+'B Auru'!F63+'C Auru'!F26</f>
        <v>0.3</v>
      </c>
      <c r="D7" s="1632">
        <f>'A Auru'!F17+'B Auru'!F64+'C Auru'!F27</f>
        <v>47.180000000000007</v>
      </c>
      <c r="E7" s="1631">
        <f>'A Auru'!F18+'B Auru'!F65+'C Auru'!F28</f>
        <v>2.7</v>
      </c>
      <c r="F7" s="1633">
        <f t="shared" ref="F7:F27" si="0">SUM(B7:E7)</f>
        <v>58.480000000000011</v>
      </c>
      <c r="G7" s="1641">
        <f>Auri!F19+'Au Gardene'!F19+'Au Ķirpēni'!F17+'Au Lielbērze'!F14+'Au Liepziedi'!F15</f>
        <v>4.5759999999999996</v>
      </c>
      <c r="H7" s="1642">
        <f>Auri!F20+'Au Gardene'!F20+'Au Ķirpēni'!F18+'Au Lielbērze'!F15+'Au Liepziedi'!F16</f>
        <v>0</v>
      </c>
      <c r="I7" s="1635">
        <f>Auri!F21+'Au Gardene'!F21+'Au Ķirpēni'!F19+'Au Lielbērze'!F16+'Au Liepziedi'!F17</f>
        <v>2.3129999999999997</v>
      </c>
      <c r="J7" s="1635">
        <f>Auri!F22+'Au Gardene'!F22+'Au Ķirpēni'!F20+'Au Lielbērze'!F17+'Au Liepziedi'!F18</f>
        <v>0</v>
      </c>
      <c r="K7" s="1636">
        <f t="shared" ref="K7:K18" si="1">SUM(G7:J7)</f>
        <v>6.8889999999999993</v>
      </c>
      <c r="L7" s="1637"/>
      <c r="M7" s="1638"/>
      <c r="N7" s="1639">
        <f>Auri!P18+'Au Gardene'!P18+'Au Ķirpēni'!P16+'Au Lielbērze'!P13+'Au Liepziedi'!P14+'A Auru'!P14+'B Auru'!P61+'C Auru'!P24</f>
        <v>0</v>
      </c>
      <c r="O7" s="1323"/>
    </row>
    <row r="8" spans="1:15" x14ac:dyDescent="0.2">
      <c r="A8" s="1667" t="s">
        <v>577</v>
      </c>
      <c r="B8" s="1630">
        <f>'A Bērz'!F31+'B Bērz'!F41+'C Bērz'!F21</f>
        <v>8.34</v>
      </c>
      <c r="C8" s="1631">
        <f>'A Bērz'!F32+'B Bērz'!F42+'C Bērz'!F22</f>
        <v>0</v>
      </c>
      <c r="D8" s="1632">
        <f>'A Bērz'!F33+'B Bērz'!F43+'C Bērz'!F23</f>
        <v>45.730000000000004</v>
      </c>
      <c r="E8" s="1631">
        <f>'A Bērz'!F34+'B Bērz'!F44+'C Bērz'!F24</f>
        <v>7.06</v>
      </c>
      <c r="F8" s="1633">
        <f t="shared" si="0"/>
        <v>61.13000000000001</v>
      </c>
      <c r="G8" s="1634">
        <f>Bērze!F17+'Bēr Miltiņi'!F21+'Bēr Šķibe'!F26</f>
        <v>7.52</v>
      </c>
      <c r="H8" s="1635">
        <f>Bērze!F18+'Bēr Miltiņi'!F22+'Bēr Šķibe'!F27</f>
        <v>0</v>
      </c>
      <c r="I8" s="1635">
        <f>Bērze!F19+'Bēr Miltiņi'!F23+'Bēr Šķibe'!F28</f>
        <v>2.3850000000000002</v>
      </c>
      <c r="J8" s="1635">
        <f>Bērze!F20+'Bēr Miltiņi'!F24+'Bēr Šķibe'!F29</f>
        <v>0</v>
      </c>
      <c r="K8" s="1636">
        <f t="shared" si="1"/>
        <v>9.9049999999999994</v>
      </c>
      <c r="L8" s="1637">
        <f>'A Bērz'!L30+'B Bērz'!L40+'C Bērz'!L20+Bērze!L16+'Bēr Miltiņi'!L20+'Bēr Šķibe'!L25</f>
        <v>36.1</v>
      </c>
      <c r="M8" s="1638">
        <v>2</v>
      </c>
      <c r="N8" s="1639">
        <f>Bērze!P16+'Bēr Miltiņi'!P20+'Bēr Šķibe'!P25+'A Bērz'!P30+'B Bērz'!P40+'C Bērz'!P20</f>
        <v>2118</v>
      </c>
      <c r="O8" s="1323"/>
    </row>
    <row r="9" spans="1:15" x14ac:dyDescent="0.2">
      <c r="A9" s="1667" t="s">
        <v>578</v>
      </c>
      <c r="B9" s="1640">
        <f>'A Bikst'!F18+'B Bikst'!F58+'C Bikst'!F26</f>
        <v>2.8899999999999997</v>
      </c>
      <c r="C9" s="1632">
        <f>'A Bikst'!F19+'B Bikst'!F59+'C Bikst'!F27</f>
        <v>0.2</v>
      </c>
      <c r="D9" s="1632">
        <f>'A Bikst'!F20+'B Bikst'!F60+'C Bikst'!F28</f>
        <v>40.029999999999994</v>
      </c>
      <c r="E9" s="1632">
        <f>'A Bikst'!F21+'B Bikst'!F61+'C Bikst'!F29</f>
        <v>0</v>
      </c>
      <c r="F9" s="1633">
        <f>SUM(B9:E9)</f>
        <v>43.11999999999999</v>
      </c>
      <c r="G9" s="1634"/>
      <c r="H9" s="1635"/>
      <c r="I9" s="1635"/>
      <c r="J9" s="1635"/>
      <c r="K9" s="1643">
        <f t="shared" si="1"/>
        <v>0</v>
      </c>
      <c r="L9" s="1637">
        <f>'A Bikst'!L17+'B Bikst'!L57+'C Bikst'!L25</f>
        <v>18</v>
      </c>
      <c r="M9" s="1638">
        <v>1</v>
      </c>
      <c r="N9" s="1639">
        <f>'A Bikst'!P17+'B Bikst'!P57+'C Bikst'!P25</f>
        <v>0</v>
      </c>
      <c r="O9" s="1323"/>
    </row>
    <row r="10" spans="1:15" x14ac:dyDescent="0.2">
      <c r="A10" s="1667" t="s">
        <v>579</v>
      </c>
      <c r="B10" s="1630">
        <f>'A Dobel'!F18+'B Dobel'!F48+'C Dobel'!F34</f>
        <v>4.3999999999999995</v>
      </c>
      <c r="C10" s="1631">
        <f>'A Dobel'!F19+'B Dobel'!F49+'C Dobel'!F35</f>
        <v>0.28999999999999998</v>
      </c>
      <c r="D10" s="1632">
        <f>'A Dobel'!F20+'B Dobel'!F50+'C Dobel'!F36</f>
        <v>51.905999999999999</v>
      </c>
      <c r="E10" s="1631">
        <f>'A Dobel'!F21+'B Dobel'!F51+'C Dobel'!F37</f>
        <v>0.98</v>
      </c>
      <c r="F10" s="1633">
        <f t="shared" si="0"/>
        <v>57.575999999999993</v>
      </c>
      <c r="G10" s="1634"/>
      <c r="H10" s="1635"/>
      <c r="I10" s="1635"/>
      <c r="J10" s="1635"/>
      <c r="K10" s="1643">
        <f t="shared" si="1"/>
        <v>0</v>
      </c>
      <c r="L10" s="1637"/>
      <c r="M10" s="1638"/>
      <c r="N10" s="1639">
        <f>'A Dobel'!P17+'B Dobel'!P47+'C Dobel'!P33</f>
        <v>0</v>
      </c>
      <c r="O10" s="1323"/>
    </row>
    <row r="11" spans="1:15" x14ac:dyDescent="0.2">
      <c r="A11" s="1667" t="s">
        <v>580</v>
      </c>
      <c r="B11" s="1630">
        <f>'B Jaunb'!F48+'C Jaunb'!F38</f>
        <v>1.83</v>
      </c>
      <c r="C11" s="1631">
        <f>'B Jaunb'!F49+'C Jaunb'!F39</f>
        <v>0</v>
      </c>
      <c r="D11" s="1632">
        <f>'B Jaunb'!F50+'C Jaunb'!F40</f>
        <v>44.559999999999995</v>
      </c>
      <c r="E11" s="1631">
        <f>'B Jaunb'!F51+'C Jaunb'!F41</f>
        <v>2.08</v>
      </c>
      <c r="F11" s="1633">
        <f t="shared" si="0"/>
        <v>48.469999999999992</v>
      </c>
      <c r="G11" s="1634">
        <f>Jaunbērze!F26</f>
        <v>1.861</v>
      </c>
      <c r="H11" s="1635">
        <f>Jaunbērze!F27</f>
        <v>0.105</v>
      </c>
      <c r="I11" s="1635">
        <f>Jaunbērze!F28</f>
        <v>0.51400000000000001</v>
      </c>
      <c r="J11" s="1635">
        <f>Jaunbērze!F29</f>
        <v>0.1</v>
      </c>
      <c r="K11" s="1636">
        <f t="shared" si="1"/>
        <v>2.58</v>
      </c>
      <c r="L11" s="1637">
        <f>'B Jaunb'!L47+'C Jaunb'!L37</f>
        <v>42</v>
      </c>
      <c r="M11" s="1638">
        <v>2</v>
      </c>
      <c r="N11" s="1639">
        <f>Jaunbērze!P25+'B Jaunb'!P47+'C Jaunb'!P37</f>
        <v>406</v>
      </c>
      <c r="O11" s="1323"/>
    </row>
    <row r="12" spans="1:15" x14ac:dyDescent="0.2">
      <c r="A12" s="1667" t="s">
        <v>581</v>
      </c>
      <c r="B12" s="1640">
        <f>'A Krim'!F21+'B Krim'!F36+'C Krim'!F25</f>
        <v>0.95000000000000007</v>
      </c>
      <c r="C12" s="1632">
        <f>'A Krim'!F22+'B Krim'!F37+'C Krim'!F26</f>
        <v>0.12</v>
      </c>
      <c r="D12" s="1632">
        <f>'A Krim'!F23+'B Krim'!F38+'C Krim'!F27</f>
        <v>31.320000000000004</v>
      </c>
      <c r="E12" s="1631">
        <f>'A Krim'!F24+'B Krim'!F39+'C Krim'!F28</f>
        <v>7.1800000000000006</v>
      </c>
      <c r="F12" s="1633">
        <f t="shared" si="0"/>
        <v>39.57</v>
      </c>
      <c r="G12" s="1634">
        <f>'Kr Akācijas'!F14+'Kr Ceriņi'!F19+Krimūnas!F22</f>
        <v>2.637</v>
      </c>
      <c r="H12" s="1635">
        <f>'Kr Akācijas'!F15+'Kr Ceriņi'!F20+Krimūnas!F23</f>
        <v>0</v>
      </c>
      <c r="I12" s="1635">
        <f>'Kr Akācijas'!F16+'Kr Ceriņi'!F21+Krimūnas!F24</f>
        <v>0.33299999999999996</v>
      </c>
      <c r="J12" s="1635">
        <f>'Kr Akācijas'!F17+'Kr Ceriņi'!F22+Krimūnas!F25</f>
        <v>2.5999999999999999E-2</v>
      </c>
      <c r="K12" s="1636">
        <f t="shared" si="1"/>
        <v>2.9959999999999996</v>
      </c>
      <c r="L12" s="1637">
        <f>'A Krim'!L20+'B Krim'!L35+'C Krim'!L24+'Kr Akācijas'!L13+'Kr Ceriņi'!L18+Krimūnas!L21</f>
        <v>42.1</v>
      </c>
      <c r="M12" s="1638">
        <v>2</v>
      </c>
      <c r="N12" s="1639">
        <f>'Kr Akācijas'!P13+'Kr Ceriņi'!P18+Krimūnas!P21+'A Krim'!P20+'B Krim'!P35+'C Krim'!P24</f>
        <v>246</v>
      </c>
      <c r="O12" s="1323"/>
    </row>
    <row r="13" spans="1:15" x14ac:dyDescent="0.2">
      <c r="A13" s="1667" t="s">
        <v>582</v>
      </c>
      <c r="B13" s="1640">
        <f>'A Naud'!F26+'B Naud'!F26+'C Naud'!F18</f>
        <v>6.45</v>
      </c>
      <c r="C13" s="1632">
        <f>'A Naud'!F27+'B Naud'!F27+'C Naud'!F19</f>
        <v>0</v>
      </c>
      <c r="D13" s="1632">
        <f>'A Naud'!F28+'B Naud'!F28+'C Naud'!F20</f>
        <v>24.560000000000002</v>
      </c>
      <c r="E13" s="1631">
        <f>'A Naud'!F29+'B Naud'!F29+'C Naud'!F21</f>
        <v>3.4600000000000009</v>
      </c>
      <c r="F13" s="1633">
        <f t="shared" si="0"/>
        <v>34.47</v>
      </c>
      <c r="G13" s="1634">
        <f>'Na Apgulde'!F15+Naudīte!F16</f>
        <v>0.93699999999999994</v>
      </c>
      <c r="H13" s="1635">
        <f>'Na Apgulde'!F16+Naudīte!F17</f>
        <v>0</v>
      </c>
      <c r="I13" s="1635">
        <f>'Na Apgulde'!F17+Naudīte!F18</f>
        <v>5.0000000000000044E-2</v>
      </c>
      <c r="J13" s="1635">
        <f>'Na Apgulde'!F18+Naudīte!F19</f>
        <v>0.22899999999999998</v>
      </c>
      <c r="K13" s="1636">
        <f t="shared" si="1"/>
        <v>1.216</v>
      </c>
      <c r="L13" s="1637"/>
      <c r="M13" s="1638"/>
      <c r="N13" s="1639">
        <f>'Na Apgulde'!P14+Naudīte!P15+'A Naud'!P25+'B Naud'!P25+'C Naud'!P17</f>
        <v>28</v>
      </c>
      <c r="O13" s="1323"/>
    </row>
    <row r="14" spans="1:15" x14ac:dyDescent="0.2">
      <c r="A14" s="1667" t="s">
        <v>583</v>
      </c>
      <c r="B14" s="1640">
        <f>'A Penk'!F29+'B Penk'!F36+'C Penk'!F27</f>
        <v>3.4600000000000004</v>
      </c>
      <c r="C14" s="1632">
        <f>'A Penk'!F30+'B Penk'!F37+'C Penk'!F28</f>
        <v>0</v>
      </c>
      <c r="D14" s="1632">
        <f>'A Penk'!F31+'B Penk'!F38+'C Penk'!F29</f>
        <v>42.720000000000013</v>
      </c>
      <c r="E14" s="1631">
        <f>'A Penk'!F32+'B Penk'!F39+'C Penk'!F30</f>
        <v>0.5</v>
      </c>
      <c r="F14" s="1633">
        <f t="shared" si="0"/>
        <v>46.680000000000014</v>
      </c>
      <c r="G14" s="1634"/>
      <c r="H14" s="1635"/>
      <c r="I14" s="1635"/>
      <c r="J14" s="1635"/>
      <c r="K14" s="1643">
        <f t="shared" si="1"/>
        <v>0</v>
      </c>
      <c r="L14" s="1637">
        <f>'A Penk'!L28+'B Penk'!L35+'C Penk'!L26</f>
        <v>44.8</v>
      </c>
      <c r="M14" s="1638">
        <v>3</v>
      </c>
      <c r="N14" s="1639">
        <f>'A Penk'!P28+'B Penk'!P35+'C Penk'!P26</f>
        <v>0</v>
      </c>
      <c r="O14" s="1323"/>
    </row>
    <row r="15" spans="1:15" x14ac:dyDescent="0.2">
      <c r="A15" s="1667" t="s">
        <v>584</v>
      </c>
      <c r="B15" s="1630">
        <f>'A Zebr'!F23+'B Zebr'!F32+'C Zebr'!F17</f>
        <v>7.47</v>
      </c>
      <c r="C15" s="1631">
        <f>'A Zebr'!F24+'B Zebr'!F33+'C Zebr'!F18</f>
        <v>0</v>
      </c>
      <c r="D15" s="1632">
        <f>'A Zebr'!F25+'B Zebr'!F34+'C Zebr'!F19</f>
        <v>30.33</v>
      </c>
      <c r="E15" s="1631">
        <f>'A Zebr'!F26+'B Zebr'!F35+'C Zebr'!F20</f>
        <v>3.4600000000000004</v>
      </c>
      <c r="F15" s="1633">
        <f t="shared" si="0"/>
        <v>41.26</v>
      </c>
      <c r="G15" s="1634"/>
      <c r="H15" s="1635"/>
      <c r="I15" s="1635"/>
      <c r="J15" s="1635"/>
      <c r="K15" s="1643">
        <f t="shared" si="1"/>
        <v>0</v>
      </c>
      <c r="L15" s="1637">
        <f>'A Zebr'!L22+'B Zebr'!L31+'C Zebr'!L16</f>
        <v>44</v>
      </c>
      <c r="M15" s="1638">
        <v>3</v>
      </c>
      <c r="N15" s="1639">
        <f>'A Zebr'!P22+'B Zebr'!P31+'C Zebr'!P16</f>
        <v>1074</v>
      </c>
      <c r="O15" s="1323"/>
    </row>
    <row r="16" spans="1:15" x14ac:dyDescent="0.2">
      <c r="A16" s="1667"/>
      <c r="B16" s="1640"/>
      <c r="C16" s="1632"/>
      <c r="D16" s="1632"/>
      <c r="E16" s="1631"/>
      <c r="F16" s="1633"/>
      <c r="G16" s="1634"/>
      <c r="H16" s="1635"/>
      <c r="I16" s="1635"/>
      <c r="J16" s="1635"/>
      <c r="K16" s="1643"/>
      <c r="L16" s="1637"/>
      <c r="M16" s="1638"/>
      <c r="N16" s="1639"/>
      <c r="O16" s="1323"/>
    </row>
    <row r="17" spans="1:15" x14ac:dyDescent="0.2">
      <c r="A17" s="1667" t="s">
        <v>585</v>
      </c>
      <c r="B17" s="1640">
        <f>'A Augst'!F20+'B Augst'!F48+'C Augst'!F42</f>
        <v>2.9600000000000004</v>
      </c>
      <c r="C17" s="1632">
        <f>'A Augst'!F21+'B Augst'!F49+'C Augst'!F43</f>
        <v>0</v>
      </c>
      <c r="D17" s="1632">
        <f>'A Augst'!F22+'B Augst'!F50+'C Augst'!F44</f>
        <v>37.69</v>
      </c>
      <c r="E17" s="1631">
        <f>'A Augst'!F23+'B Augst'!F51+'C Augst'!F45</f>
        <v>2.75</v>
      </c>
      <c r="F17" s="1633">
        <f t="shared" si="0"/>
        <v>43.4</v>
      </c>
      <c r="G17" s="1634"/>
      <c r="H17" s="1635"/>
      <c r="I17" s="1635"/>
      <c r="J17" s="1635"/>
      <c r="K17" s="1643">
        <f t="shared" si="1"/>
        <v>0</v>
      </c>
      <c r="L17" s="1644">
        <f>'A Augst'!L19+'B Augst'!L47+'C Augst'!L41</f>
        <v>54.5</v>
      </c>
      <c r="M17" s="1638">
        <v>3</v>
      </c>
      <c r="N17" s="1639">
        <f>'A Augst'!P19+'B Augst'!P47+'C Augst'!P41</f>
        <v>500</v>
      </c>
      <c r="O17" s="1323"/>
    </row>
    <row r="18" spans="1:15" x14ac:dyDescent="0.2">
      <c r="A18" s="1667" t="s">
        <v>586</v>
      </c>
      <c r="B18" s="1640">
        <f>'A Buk'!F14+'B Buk'!F31+'C Buk'!F28</f>
        <v>0.73</v>
      </c>
      <c r="C18" s="1632">
        <f>'A Buk'!F15+'B Buk'!F32+'C Buk'!F29</f>
        <v>0</v>
      </c>
      <c r="D18" s="1632">
        <f>'A Buk'!F16+'B Buk'!F33+'C Buk'!F30</f>
        <v>29.490000000000002</v>
      </c>
      <c r="E18" s="1631">
        <f>'A Buk'!F17+'B Buk'!F34+'C Buk'!F31</f>
        <v>2.15</v>
      </c>
      <c r="F18" s="1633">
        <f t="shared" si="0"/>
        <v>32.370000000000005</v>
      </c>
      <c r="G18" s="1634"/>
      <c r="H18" s="1635"/>
      <c r="I18" s="1635"/>
      <c r="J18" s="1635"/>
      <c r="K18" s="1643">
        <f t="shared" si="1"/>
        <v>0</v>
      </c>
      <c r="L18" s="1644">
        <f>'A Buk'!L13+'B Buk'!L30+'C Buk'!L27</f>
        <v>10</v>
      </c>
      <c r="M18" s="1638">
        <v>1</v>
      </c>
      <c r="N18" s="1639">
        <f>'A Buk'!P13+'B Buk'!P30+'C Buk'!P27</f>
        <v>0</v>
      </c>
      <c r="O18" s="1323"/>
    </row>
    <row r="19" spans="1:15" x14ac:dyDescent="0.2">
      <c r="A19" s="1667" t="s">
        <v>587</v>
      </c>
      <c r="B19" s="1640">
        <f>'A Tērv'!F20+'B Tērv'!F62+'C Tērv'!F42</f>
        <v>19.45</v>
      </c>
      <c r="C19" s="1632">
        <f>'A Tērv'!F21+'B Tērv'!F63+'C Tērv'!F43</f>
        <v>0.76</v>
      </c>
      <c r="D19" s="1632">
        <f>'A Tērv'!F22+'B Tērv'!F64+'C Tērv'!F44</f>
        <v>40.08</v>
      </c>
      <c r="E19" s="1631">
        <f>'A Tērv'!F23+'B Tērv'!F65+'C Tērv'!F45</f>
        <v>1.48</v>
      </c>
      <c r="F19" s="1633">
        <f t="shared" si="0"/>
        <v>61.769999999999996</v>
      </c>
      <c r="G19" s="1634">
        <f>Tērvete!F16</f>
        <v>0</v>
      </c>
      <c r="H19" s="1635">
        <f>Tērvete!F17</f>
        <v>0</v>
      </c>
      <c r="I19" s="1635">
        <f>Tērvete!F18</f>
        <v>0.33500000000000002</v>
      </c>
      <c r="J19" s="1635">
        <f>Tērvete!F19</f>
        <v>0</v>
      </c>
      <c r="K19" s="1636">
        <f>SUM(G19:J19)</f>
        <v>0.33500000000000002</v>
      </c>
      <c r="L19" s="1644">
        <f>'A Tērv'!L19+'B Tērv'!L61+'C Tērv'!L41</f>
        <v>66</v>
      </c>
      <c r="M19" s="1638">
        <v>4</v>
      </c>
      <c r="N19" s="1639">
        <f>Tērvete!P15+'A Tērv'!P19+'B Tērv'!P61+'C Tērv'!P41</f>
        <v>972</v>
      </c>
      <c r="O19" s="1323"/>
    </row>
    <row r="20" spans="1:15" x14ac:dyDescent="0.2">
      <c r="A20" s="1667"/>
      <c r="B20" s="1640"/>
      <c r="C20" s="1632"/>
      <c r="D20" s="1632"/>
      <c r="E20" s="1631"/>
      <c r="F20" s="1633"/>
      <c r="G20" s="1634"/>
      <c r="H20" s="1635"/>
      <c r="I20" s="1635"/>
      <c r="J20" s="1635"/>
      <c r="K20" s="1636"/>
      <c r="L20" s="1637"/>
      <c r="M20" s="1638"/>
      <c r="N20" s="1639"/>
      <c r="O20" s="1323"/>
    </row>
    <row r="21" spans="1:15" x14ac:dyDescent="0.2">
      <c r="A21" s="1667" t="s">
        <v>588</v>
      </c>
      <c r="B21" s="1640"/>
      <c r="C21" s="1632"/>
      <c r="D21" s="1632"/>
      <c r="E21" s="1631"/>
      <c r="F21" s="1633">
        <f t="shared" si="0"/>
        <v>0</v>
      </c>
      <c r="G21" s="1634">
        <f>Auce!F121</f>
        <v>22.117000000000004</v>
      </c>
      <c r="H21" s="1635">
        <f>Auce!F122</f>
        <v>0.21299999999999999</v>
      </c>
      <c r="I21" s="1635">
        <f>Auce!F123</f>
        <v>1.232</v>
      </c>
      <c r="J21" s="1635">
        <f>Auce!F124</f>
        <v>0.47900000000000004</v>
      </c>
      <c r="K21" s="1636">
        <f t="shared" ref="K21:K27" si="2">SUM(G21:J21)</f>
        <v>24.041000000000004</v>
      </c>
      <c r="L21" s="1637"/>
      <c r="M21" s="1638"/>
      <c r="N21" s="1639">
        <f>Auce!P120</f>
        <v>16016</v>
      </c>
      <c r="O21" s="1323"/>
    </row>
    <row r="22" spans="1:15" x14ac:dyDescent="0.2">
      <c r="A22" s="1667" t="s">
        <v>589</v>
      </c>
      <c r="B22" s="1640">
        <f>'B Bēne'!F25+'C Bēne'!F26</f>
        <v>0</v>
      </c>
      <c r="C22" s="1632">
        <f>'B Bēne'!F26+'C Bēne'!F27</f>
        <v>0</v>
      </c>
      <c r="D22" s="1632">
        <f>'B Bēne'!F27+'C Bēne'!F28</f>
        <v>43.900000000000006</v>
      </c>
      <c r="E22" s="1631">
        <f>'B Bēne'!F28+'C Bēne'!F29</f>
        <v>0.36</v>
      </c>
      <c r="F22" s="1633">
        <f t="shared" si="0"/>
        <v>44.260000000000005</v>
      </c>
      <c r="G22" s="1634">
        <f>Bēne!F48</f>
        <v>4.3960000000000008</v>
      </c>
      <c r="H22" s="1635">
        <f>Bēne!F49</f>
        <v>0</v>
      </c>
      <c r="I22" s="1635">
        <f>Bēne!F50</f>
        <v>4.58</v>
      </c>
      <c r="J22" s="1635">
        <f>Bēne!F51</f>
        <v>0.22499999999999998</v>
      </c>
      <c r="K22" s="1636">
        <f t="shared" si="2"/>
        <v>9.2010000000000005</v>
      </c>
      <c r="L22" s="1637">
        <f>'B Bēne'!L24+'C Bēne'!L25+Bēne!L47</f>
        <v>20</v>
      </c>
      <c r="M22" s="1638">
        <v>1</v>
      </c>
      <c r="N22" s="1639">
        <f>Bēne!P47+'B Bēne'!P24+'C Bēne'!P25</f>
        <v>1437</v>
      </c>
      <c r="O22" s="1323"/>
    </row>
    <row r="23" spans="1:15" x14ac:dyDescent="0.2">
      <c r="A23" s="1667" t="s">
        <v>590</v>
      </c>
      <c r="B23" s="1640">
        <f>'B Īles'!F39+'C Īles'!F28</f>
        <v>1.8800000000000001</v>
      </c>
      <c r="C23" s="1632">
        <f>'B Īles'!F40+'C Īles'!F29</f>
        <v>0</v>
      </c>
      <c r="D23" s="1632">
        <f>'B Īles'!F41+'C Īles'!F30</f>
        <v>27.119999999999997</v>
      </c>
      <c r="E23" s="1631">
        <f>'B Īles'!F42+'C Īles'!F31</f>
        <v>7.9799999999999995</v>
      </c>
      <c r="F23" s="1633">
        <f t="shared" si="0"/>
        <v>36.979999999999997</v>
      </c>
      <c r="G23" s="1634"/>
      <c r="H23" s="1635"/>
      <c r="I23" s="1635"/>
      <c r="J23" s="1635"/>
      <c r="K23" s="1636"/>
      <c r="L23" s="1637"/>
      <c r="M23" s="1638"/>
      <c r="N23" s="1639">
        <f>'B Īles'!P38+'C Īles'!P27</f>
        <v>0</v>
      </c>
      <c r="O23" s="1323"/>
    </row>
    <row r="24" spans="1:15" x14ac:dyDescent="0.2">
      <c r="A24" s="1667" t="s">
        <v>591</v>
      </c>
      <c r="B24" s="1640">
        <f>'A Liel'!F29+'B Liel'!F18+'C Liel'!F18</f>
        <v>2.39</v>
      </c>
      <c r="C24" s="1632">
        <f>'A Liel'!F30+'B Liel'!F19+'C Liel'!F19</f>
        <v>0</v>
      </c>
      <c r="D24" s="1632">
        <f>'A Liel'!F31+'B Liel'!F20+'C Liel'!F20</f>
        <v>25.210000000000004</v>
      </c>
      <c r="E24" s="1631">
        <f>'A Liel'!F32+'B Liel'!F21+'C Liel'!F21</f>
        <v>0.21</v>
      </c>
      <c r="F24" s="1633">
        <f t="shared" si="0"/>
        <v>27.810000000000006</v>
      </c>
      <c r="G24" s="1634"/>
      <c r="H24" s="1635"/>
      <c r="I24" s="1635"/>
      <c r="J24" s="1635"/>
      <c r="K24" s="1636"/>
      <c r="L24" s="1637"/>
      <c r="M24" s="1638"/>
      <c r="N24" s="1639">
        <f>'A Liel'!P28+'B Liel'!P17+'C Liel'!P17</f>
        <v>0</v>
      </c>
      <c r="O24" s="1323"/>
    </row>
    <row r="25" spans="1:15" x14ac:dyDescent="0.2">
      <c r="A25" s="1667" t="s">
        <v>592</v>
      </c>
      <c r="B25" s="1640">
        <f>'A Ukru'!F18+'B Ukru'!F25+'C Ukru'!F23</f>
        <v>0.13</v>
      </c>
      <c r="C25" s="1632">
        <f>'A Ukru'!F19+'B Ukru'!F26+'C Ukru'!F24</f>
        <v>0.09</v>
      </c>
      <c r="D25" s="1632">
        <f>'A Ukru'!F20+'B Ukru'!F27+'C Ukru'!F25</f>
        <v>35.74</v>
      </c>
      <c r="E25" s="1631">
        <f>'A Ukru'!F21+'B Ukru'!F28+'C Ukru'!F26</f>
        <v>0.5</v>
      </c>
      <c r="F25" s="1633">
        <f t="shared" si="0"/>
        <v>36.46</v>
      </c>
      <c r="G25" s="1634">
        <f>Ukri!F21</f>
        <v>1.165</v>
      </c>
      <c r="H25" s="1635">
        <f>Ukri!F22</f>
        <v>0</v>
      </c>
      <c r="I25" s="1635">
        <f>Ukri!F23</f>
        <v>0.33800000000000002</v>
      </c>
      <c r="J25" s="1635">
        <f>Ukri!F24</f>
        <v>0</v>
      </c>
      <c r="K25" s="1636">
        <f t="shared" si="2"/>
        <v>1.5030000000000001</v>
      </c>
      <c r="L25" s="1637"/>
      <c r="M25" s="1638"/>
      <c r="N25" s="1639">
        <f>'A Ukru'!P17+'B Ukru'!P24+'C Ukru'!P22</f>
        <v>0</v>
      </c>
      <c r="O25" s="1323"/>
    </row>
    <row r="26" spans="1:15" x14ac:dyDescent="0.2">
      <c r="A26" s="1667" t="s">
        <v>593</v>
      </c>
      <c r="B26" s="1640">
        <f>'A Vec'!F16+'B Vec'!F23+'C Vec'!F20</f>
        <v>4.08</v>
      </c>
      <c r="C26" s="1632">
        <f>'A Vec'!F17+'B Vec'!F24+'C Vec'!F21</f>
        <v>0</v>
      </c>
      <c r="D26" s="1632">
        <f>'A Vec'!F18+'B Vec'!F25+'C Vec'!F22</f>
        <v>12.49</v>
      </c>
      <c r="E26" s="1631">
        <f>'A Vec'!F19+'B Vec'!F26+'C Vec'!F23</f>
        <v>0.48</v>
      </c>
      <c r="F26" s="1633">
        <f t="shared" si="0"/>
        <v>17.05</v>
      </c>
      <c r="G26" s="1634">
        <f>Vecauce!F15</f>
        <v>0.59599999999999997</v>
      </c>
      <c r="H26" s="1635">
        <f>Vecauce!F16</f>
        <v>0</v>
      </c>
      <c r="I26" s="1635">
        <f>Vecauce!F17</f>
        <v>0</v>
      </c>
      <c r="J26" s="1635">
        <f>Vecauce!F18</f>
        <v>0</v>
      </c>
      <c r="K26" s="1636">
        <f t="shared" si="2"/>
        <v>0.59599999999999997</v>
      </c>
      <c r="L26" s="1637"/>
      <c r="M26" s="1638"/>
      <c r="N26" s="1639">
        <f>'A Vec'!P15+'B Vec'!P22+'C Vec'!P19</f>
        <v>0</v>
      </c>
      <c r="O26" s="1323"/>
    </row>
    <row r="27" spans="1:15" ht="13.5" thickBot="1" x14ac:dyDescent="0.25">
      <c r="A27" s="1668" t="s">
        <v>594</v>
      </c>
      <c r="B27" s="1645">
        <f>'A Vītiņ'!F23+'B Vītiņ'!F28+'C Vītiņ'!F26</f>
        <v>0.95</v>
      </c>
      <c r="C27" s="1646">
        <f>'A Vītiņ'!F24+'B Vītiņ'!F29+'C Vītiņ'!F27</f>
        <v>0</v>
      </c>
      <c r="D27" s="1646">
        <f>'A Vītiņ'!F25+'B Vītiņ'!F30+'C Vītiņ'!F28</f>
        <v>54.97</v>
      </c>
      <c r="E27" s="1647">
        <f>'A Vītiņ'!F26+'B Vītiņ'!F31+'C Vītiņ'!F29</f>
        <v>0.95000000000000007</v>
      </c>
      <c r="F27" s="1648">
        <f t="shared" si="0"/>
        <v>56.870000000000005</v>
      </c>
      <c r="G27" s="1649">
        <f>Vītiņi!F24+'Vīt Ķevele'!F16</f>
        <v>2.2150000000000003</v>
      </c>
      <c r="H27" s="1650">
        <f>Vītiņi!F25+'Vīt Ķevele'!F17</f>
        <v>0</v>
      </c>
      <c r="I27" s="1650">
        <f>Vītiņi!F26+'Vīt Ķevele'!F18</f>
        <v>1.1719999999999999</v>
      </c>
      <c r="J27" s="1650">
        <f>Vītiņi!F27+'Vīt Ķevele'!F19</f>
        <v>8.6999999999999994E-2</v>
      </c>
      <c r="K27" s="1651">
        <f t="shared" si="2"/>
        <v>3.4740000000000006</v>
      </c>
      <c r="L27" s="1652">
        <f>'A Vītiņ'!L22+'B Vītiņ'!L27+'C Vītiņ'!L25+Vītiņi!L23+'Vīt Ķevele'!L15</f>
        <v>10.3</v>
      </c>
      <c r="M27" s="1653">
        <v>2</v>
      </c>
      <c r="N27" s="1654">
        <f>'A Vītiņ'!P22+'B Vītiņ'!P27+'C Vītiņ'!P25</f>
        <v>0</v>
      </c>
      <c r="O27" s="1323"/>
    </row>
    <row r="28" spans="1:15" s="4" customFormat="1" ht="13.5" thickBot="1" x14ac:dyDescent="0.25">
      <c r="A28" s="1669" t="s">
        <v>1</v>
      </c>
      <c r="B28" s="828">
        <f t="shared" ref="B28:G28" si="3">SUM(B5:B27)</f>
        <v>78.039999999999992</v>
      </c>
      <c r="C28" s="829">
        <f t="shared" si="3"/>
        <v>2.0100000000000002</v>
      </c>
      <c r="D28" s="829">
        <f t="shared" si="3"/>
        <v>703.44600000000003</v>
      </c>
      <c r="E28" s="829">
        <f t="shared" si="3"/>
        <v>45.029999999999994</v>
      </c>
      <c r="F28" s="829">
        <f t="shared" si="3"/>
        <v>828.52600000000007</v>
      </c>
      <c r="G28" s="830">
        <f t="shared" si="3"/>
        <v>78.69</v>
      </c>
      <c r="H28" s="831">
        <f t="shared" ref="H28:K28" si="4">SUM(H5:H27)</f>
        <v>5.2660000000000009</v>
      </c>
      <c r="I28" s="831">
        <f t="shared" si="4"/>
        <v>29.174000000000003</v>
      </c>
      <c r="J28" s="831">
        <f t="shared" si="4"/>
        <v>1.9320000000000002</v>
      </c>
      <c r="K28" s="832">
        <f t="shared" si="4"/>
        <v>115.06199999999998</v>
      </c>
      <c r="L28" s="833">
        <f>SUM(L5:L27)</f>
        <v>451.3</v>
      </c>
      <c r="M28" s="834">
        <f>SUM(M5:M27)</f>
        <v>26</v>
      </c>
      <c r="N28" s="835">
        <f>SUM(N5:N27)</f>
        <v>82371</v>
      </c>
    </row>
    <row r="29" spans="1:15" x14ac:dyDescent="0.2">
      <c r="A29" s="4"/>
      <c r="D29" s="1617"/>
      <c r="E29" s="2"/>
      <c r="F29" s="1618"/>
      <c r="L29" s="1671" t="s">
        <v>1085</v>
      </c>
      <c r="M29" s="1670">
        <f>M28-4</f>
        <v>22</v>
      </c>
      <c r="N29" s="2"/>
    </row>
    <row r="30" spans="1:15" x14ac:dyDescent="0.2">
      <c r="A30" s="836" t="s">
        <v>595</v>
      </c>
      <c r="F30" s="1615"/>
    </row>
    <row r="31" spans="1:15" x14ac:dyDescent="0.2">
      <c r="A31" s="81" t="s">
        <v>1089</v>
      </c>
      <c r="N31" s="837" t="s">
        <v>571</v>
      </c>
    </row>
    <row r="32" spans="1:15" x14ac:dyDescent="0.2">
      <c r="B32" s="81"/>
      <c r="C32" s="81"/>
    </row>
    <row r="33" spans="1:14" x14ac:dyDescent="0.2">
      <c r="A33" s="1687" t="s">
        <v>572</v>
      </c>
      <c r="B33" s="1687"/>
      <c r="C33" s="1687"/>
      <c r="D33" s="1687"/>
      <c r="E33" s="1687"/>
      <c r="F33" s="1687"/>
      <c r="G33" s="1687"/>
      <c r="H33" s="1687"/>
      <c r="I33" s="1687"/>
      <c r="J33" s="1687"/>
      <c r="K33" s="1687"/>
      <c r="L33" s="1687"/>
      <c r="M33" s="1687"/>
      <c r="N33" s="1687"/>
    </row>
  </sheetData>
  <mergeCells count="9">
    <mergeCell ref="A1:N1"/>
    <mergeCell ref="N3:N4"/>
    <mergeCell ref="A33:N33"/>
    <mergeCell ref="A3:A4"/>
    <mergeCell ref="B3:E3"/>
    <mergeCell ref="F3:F4"/>
    <mergeCell ref="G3:J3"/>
    <mergeCell ref="K3:K4"/>
    <mergeCell ref="L3:M3"/>
  </mergeCells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AD3D0-FB32-4D11-A99D-1804E73FD943}">
  <sheetPr codeName="Sheet10">
    <tabColor theme="2" tint="-0.249977111117893"/>
  </sheetPr>
  <dimension ref="A1:T28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98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x14ac:dyDescent="0.2">
      <c r="A11" s="86">
        <v>1</v>
      </c>
      <c r="B11" s="87">
        <v>4628</v>
      </c>
      <c r="C11" s="174" t="s">
        <v>99</v>
      </c>
      <c r="D11" s="175">
        <v>0</v>
      </c>
      <c r="E11" s="176">
        <v>2.04</v>
      </c>
      <c r="F11" s="175">
        <v>2.04</v>
      </c>
      <c r="G11" s="176">
        <f>F11</f>
        <v>2.04</v>
      </c>
      <c r="H11" s="177" t="s">
        <v>44</v>
      </c>
      <c r="I11" s="92"/>
      <c r="J11" s="92"/>
      <c r="K11" s="92"/>
      <c r="L11" s="92"/>
      <c r="M11" s="92"/>
      <c r="N11" s="92"/>
      <c r="O11" s="92"/>
      <c r="P11" s="92"/>
      <c r="Q11" s="92">
        <v>46460080309</v>
      </c>
      <c r="R11" s="178">
        <v>46460080309</v>
      </c>
    </row>
    <row r="12" spans="1:20" x14ac:dyDescent="0.2">
      <c r="A12" s="40">
        <v>2</v>
      </c>
      <c r="B12" s="87">
        <v>4634</v>
      </c>
      <c r="C12" s="174" t="s">
        <v>100</v>
      </c>
      <c r="D12" s="175">
        <v>0</v>
      </c>
      <c r="E12" s="176">
        <v>3.88</v>
      </c>
      <c r="F12" s="175">
        <v>3.88</v>
      </c>
      <c r="G12" s="176">
        <f>F12</f>
        <v>3.88</v>
      </c>
      <c r="H12" s="177" t="s">
        <v>42</v>
      </c>
      <c r="I12" s="92"/>
      <c r="J12" s="92"/>
      <c r="K12" s="92"/>
      <c r="L12" s="92"/>
      <c r="M12" s="92"/>
      <c r="N12" s="92"/>
      <c r="O12" s="92"/>
      <c r="P12" s="92"/>
      <c r="Q12" s="92">
        <v>46460080407</v>
      </c>
      <c r="R12" s="178">
        <v>46460080407</v>
      </c>
    </row>
    <row r="13" spans="1:20" ht="3.75" customHeight="1" x14ac:dyDescent="0.2"/>
    <row r="14" spans="1:20" ht="12.75" customHeight="1" x14ac:dyDescent="0.2">
      <c r="A14" s="63" t="s">
        <v>101</v>
      </c>
      <c r="B14" s="64"/>
      <c r="C14" s="65"/>
      <c r="D14" s="65"/>
      <c r="E14" s="66"/>
      <c r="F14" s="67">
        <f>SUM(F11:F12)</f>
        <v>5.92</v>
      </c>
      <c r="G14" s="1202"/>
      <c r="H14" s="68"/>
      <c r="I14" s="16"/>
      <c r="J14" s="69"/>
      <c r="K14" s="70" t="s">
        <v>46</v>
      </c>
      <c r="L14" s="71">
        <f>SUM(L11:L12)</f>
        <v>0</v>
      </c>
      <c r="M14" s="71">
        <f>SUM(M11:M12)</f>
        <v>0</v>
      </c>
      <c r="N14" s="62"/>
      <c r="O14" s="70" t="s">
        <v>1</v>
      </c>
      <c r="P14" s="71">
        <f>SUM(P11:P12)</f>
        <v>0</v>
      </c>
      <c r="Q14" s="62"/>
    </row>
    <row r="15" spans="1:20" ht="12.75" customHeight="1" x14ac:dyDescent="0.2">
      <c r="A15" s="72" t="s">
        <v>47</v>
      </c>
      <c r="B15" s="73"/>
      <c r="C15" s="74"/>
      <c r="D15" s="74"/>
      <c r="E15" s="75"/>
      <c r="F15" s="955">
        <f>SUMIF(H11:H12,"melnais",F11:F12)</f>
        <v>2.04</v>
      </c>
      <c r="G15" s="1203"/>
      <c r="H15" s="76"/>
      <c r="I15" s="77"/>
      <c r="J15" s="62"/>
      <c r="K15" s="62"/>
      <c r="L15" s="78"/>
      <c r="M15" s="78"/>
      <c r="N15" s="62"/>
      <c r="O15" s="62"/>
      <c r="P15" s="62"/>
      <c r="Q15" s="62"/>
    </row>
    <row r="16" spans="1:20" ht="12.75" customHeight="1" x14ac:dyDescent="0.2">
      <c r="A16" s="72" t="s">
        <v>48</v>
      </c>
      <c r="B16" s="73"/>
      <c r="C16" s="74"/>
      <c r="D16" s="74"/>
      <c r="E16" s="75"/>
      <c r="F16" s="955">
        <f>SUMIF(H11:H12,"bruģis",F11:F12)</f>
        <v>0</v>
      </c>
      <c r="G16" s="1203"/>
      <c r="I16" s="16"/>
      <c r="J16" s="62"/>
      <c r="N16" s="62"/>
      <c r="O16" s="62"/>
      <c r="P16" s="62"/>
      <c r="Q16" s="62"/>
    </row>
    <row r="17" spans="1:18" ht="12.75" customHeight="1" x14ac:dyDescent="0.2">
      <c r="A17" s="72" t="s">
        <v>49</v>
      </c>
      <c r="B17" s="73"/>
      <c r="C17" s="74"/>
      <c r="D17" s="74"/>
      <c r="E17" s="75"/>
      <c r="F17" s="955">
        <f>SUMIF(H11:H12,"grants",F11:F12)</f>
        <v>3.88</v>
      </c>
      <c r="G17" s="1203"/>
      <c r="I17" s="16"/>
      <c r="J17" s="62"/>
      <c r="N17" s="62"/>
      <c r="O17" s="62"/>
      <c r="P17" s="62"/>
      <c r="Q17" s="62"/>
    </row>
    <row r="18" spans="1:18" ht="12.75" customHeight="1" x14ac:dyDescent="0.2">
      <c r="A18" s="72" t="s">
        <v>50</v>
      </c>
      <c r="B18" s="73"/>
      <c r="C18" s="74"/>
      <c r="D18" s="74"/>
      <c r="E18" s="75"/>
      <c r="F18" s="955">
        <f>SUMIF(H11:H12,"cits segums",F11:F12)</f>
        <v>0</v>
      </c>
      <c r="G18" s="1203"/>
      <c r="H18" s="77"/>
      <c r="I18" s="16"/>
      <c r="J18" s="79"/>
      <c r="N18" s="62"/>
      <c r="O18" s="62"/>
      <c r="P18" s="62"/>
      <c r="Q18" s="62"/>
    </row>
    <row r="19" spans="1:18" ht="5.25" customHeight="1" x14ac:dyDescent="0.2">
      <c r="D19" s="9"/>
      <c r="E19" s="9"/>
      <c r="F19" s="80"/>
      <c r="G19" s="80"/>
      <c r="H19" s="60"/>
      <c r="I19" s="16"/>
      <c r="J19" s="62"/>
      <c r="N19" s="62"/>
      <c r="O19" s="62"/>
      <c r="P19" s="62"/>
      <c r="Q19" s="62"/>
    </row>
    <row r="20" spans="1:18" ht="12.75" customHeight="1" x14ac:dyDescent="0.2">
      <c r="A20" s="5"/>
      <c r="B20" s="5"/>
      <c r="C20" s="6" t="s">
        <v>51</v>
      </c>
      <c r="D20" s="1720" t="str">
        <f>KOPA!$A$31</f>
        <v>2022.gada 18.oktobris</v>
      </c>
      <c r="E20" s="1720"/>
      <c r="F20" s="1720"/>
      <c r="G20" s="82"/>
      <c r="H20" s="81"/>
      <c r="I20" s="81"/>
      <c r="J20" s="82"/>
      <c r="K20" s="82"/>
      <c r="O20" s="62"/>
      <c r="P20" s="62"/>
      <c r="Q20" s="62"/>
    </row>
    <row r="21" spans="1:18" ht="12.75" customHeight="1" x14ac:dyDescent="0.2">
      <c r="A21" s="5"/>
      <c r="B21" s="5"/>
      <c r="C21" s="6" t="s">
        <v>52</v>
      </c>
      <c r="D21" s="1720" t="s">
        <v>53</v>
      </c>
      <c r="E21" s="1720"/>
      <c r="F21" s="1720"/>
      <c r="G21" s="1720"/>
      <c r="H21" s="1720"/>
      <c r="I21" s="1720"/>
      <c r="J21" s="1720"/>
      <c r="K21" s="1720"/>
      <c r="M21" s="83"/>
      <c r="N21" s="83"/>
      <c r="O21" s="62"/>
      <c r="P21" s="1725" t="s">
        <v>572</v>
      </c>
      <c r="Q21" s="1725"/>
      <c r="R21" s="1725"/>
    </row>
    <row r="22" spans="1:18" ht="12.75" customHeight="1" x14ac:dyDescent="0.2">
      <c r="A22" s="5"/>
      <c r="B22" s="5"/>
      <c r="C22" s="6"/>
      <c r="D22" s="1721" t="s">
        <v>54</v>
      </c>
      <c r="E22" s="1721"/>
      <c r="F22" s="1721"/>
      <c r="G22" s="1721"/>
      <c r="H22" s="1721"/>
      <c r="I22" s="1721"/>
      <c r="J22" s="1721"/>
      <c r="K22" s="1721"/>
      <c r="M22" s="1722" t="s">
        <v>55</v>
      </c>
      <c r="N22" s="1722"/>
      <c r="O22" s="62"/>
      <c r="P22" s="1725"/>
      <c r="Q22" s="1725"/>
      <c r="R22" s="1725"/>
    </row>
    <row r="23" spans="1:18" x14ac:dyDescent="0.2">
      <c r="A23" s="5"/>
      <c r="B23" s="5"/>
      <c r="C23" s="6" t="s">
        <v>51</v>
      </c>
      <c r="D23" s="1728" t="str">
        <f>D20</f>
        <v>2022.gada 18.oktobris</v>
      </c>
      <c r="E23" s="1728"/>
      <c r="F23" s="1728"/>
      <c r="G23" s="82"/>
      <c r="H23" s="81"/>
      <c r="I23" s="81"/>
      <c r="J23" s="82"/>
      <c r="K23" s="82"/>
      <c r="O23" s="62"/>
      <c r="P23" s="1725"/>
      <c r="Q23" s="1725"/>
      <c r="R23" s="1725"/>
    </row>
    <row r="24" spans="1:18" x14ac:dyDescent="0.2">
      <c r="A24" s="5"/>
      <c r="B24" s="5"/>
      <c r="C24" s="6" t="s">
        <v>56</v>
      </c>
      <c r="D24" s="1720" t="str">
        <f>KOPA!$N$31</f>
        <v>Dobeles novada domes priekšsēdētājs Ivars Gorskis</v>
      </c>
      <c r="E24" s="1720"/>
      <c r="F24" s="1720"/>
      <c r="G24" s="1720"/>
      <c r="H24" s="1720"/>
      <c r="I24" s="1720"/>
      <c r="J24" s="1720"/>
      <c r="K24" s="1720"/>
      <c r="M24" s="83"/>
      <c r="N24" s="83"/>
      <c r="O24" s="62"/>
      <c r="P24" s="824"/>
      <c r="Q24" s="824"/>
      <c r="R24" s="824"/>
    </row>
    <row r="25" spans="1:18" x14ac:dyDescent="0.2">
      <c r="A25" s="5"/>
      <c r="B25" s="5"/>
      <c r="C25" s="6"/>
      <c r="D25" s="1721" t="s">
        <v>54</v>
      </c>
      <c r="E25" s="1721"/>
      <c r="F25" s="1721"/>
      <c r="G25" s="1721"/>
      <c r="H25" s="1721"/>
      <c r="I25" s="1721"/>
      <c r="J25" s="1721"/>
      <c r="K25" s="1721"/>
      <c r="M25" s="1722" t="s">
        <v>55</v>
      </c>
      <c r="N25" s="1722"/>
      <c r="O25" s="62"/>
      <c r="P25" s="824"/>
      <c r="Q25" s="824"/>
      <c r="R25" s="824"/>
    </row>
    <row r="26" spans="1:18" x14ac:dyDescent="0.2">
      <c r="A26" s="5"/>
      <c r="B26" s="5"/>
      <c r="C26" s="6" t="s">
        <v>51</v>
      </c>
      <c r="D26" s="84" t="s">
        <v>57</v>
      </c>
      <c r="E26" s="84"/>
      <c r="F26" s="84"/>
      <c r="G26" s="81"/>
      <c r="H26" s="81"/>
      <c r="I26" s="81"/>
      <c r="J26" s="82"/>
      <c r="K26" s="82"/>
      <c r="O26" s="62"/>
      <c r="P26" s="62"/>
      <c r="Q26" s="62"/>
    </row>
    <row r="27" spans="1:18" x14ac:dyDescent="0.2">
      <c r="A27" s="5"/>
      <c r="B27" s="5"/>
      <c r="C27" s="6" t="s">
        <v>58</v>
      </c>
      <c r="D27" s="1720" t="s">
        <v>1088</v>
      </c>
      <c r="E27" s="1720"/>
      <c r="F27" s="1720"/>
      <c r="G27" s="1720"/>
      <c r="H27" s="1720"/>
      <c r="I27" s="1720"/>
      <c r="J27" s="1720"/>
      <c r="K27" s="1720"/>
      <c r="M27" s="83"/>
      <c r="N27" s="83"/>
      <c r="O27" s="62"/>
      <c r="P27" s="62"/>
      <c r="Q27" s="62"/>
    </row>
    <row r="28" spans="1:18" x14ac:dyDescent="0.2">
      <c r="D28" s="1721" t="s">
        <v>54</v>
      </c>
      <c r="E28" s="1721"/>
      <c r="F28" s="1721"/>
      <c r="G28" s="1721"/>
      <c r="H28" s="1721"/>
      <c r="I28" s="1721"/>
      <c r="J28" s="1721"/>
      <c r="K28" s="1721"/>
      <c r="M28" s="1722" t="s">
        <v>55</v>
      </c>
      <c r="N28" s="1722"/>
    </row>
  </sheetData>
  <sheetProtection selectLockedCells="1" selectUnlockedCells="1"/>
  <mergeCells count="35"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  <mergeCell ref="M28:N28"/>
    <mergeCell ref="Q8:Q9"/>
    <mergeCell ref="D24:K24"/>
    <mergeCell ref="D25:K25"/>
    <mergeCell ref="M25:N25"/>
    <mergeCell ref="D27:K27"/>
    <mergeCell ref="F8:G8"/>
    <mergeCell ref="F10:G10"/>
    <mergeCell ref="P21:R23"/>
    <mergeCell ref="D23:F23"/>
    <mergeCell ref="I8:I9"/>
    <mergeCell ref="J8:K8"/>
    <mergeCell ref="L8:L9"/>
    <mergeCell ref="D28:K28"/>
    <mergeCell ref="B10:C10"/>
    <mergeCell ref="D20:F20"/>
    <mergeCell ref="D21:K21"/>
    <mergeCell ref="D22:K22"/>
    <mergeCell ref="M22:N22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425F1-9D20-4C40-B3B1-898B63AE747D}">
  <sheetPr codeName="Sheet11">
    <tabColor theme="2" tint="-0.249977111117893"/>
  </sheetPr>
  <dimension ref="A1:T75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102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x14ac:dyDescent="0.2">
      <c r="A11" s="179">
        <v>1</v>
      </c>
      <c r="B11" s="180">
        <v>4603</v>
      </c>
      <c r="C11" s="181" t="s">
        <v>103</v>
      </c>
      <c r="D11" s="26">
        <v>0</v>
      </c>
      <c r="E11" s="27">
        <v>2.16</v>
      </c>
      <c r="F11" s="1360">
        <v>2.16</v>
      </c>
      <c r="G11" s="1361"/>
      <c r="H11" s="29" t="s">
        <v>42</v>
      </c>
      <c r="I11" s="30"/>
      <c r="J11" s="30"/>
      <c r="K11" s="30"/>
      <c r="L11" s="30"/>
      <c r="M11" s="30"/>
      <c r="N11" s="30"/>
      <c r="O11" s="30"/>
      <c r="P11" s="30"/>
      <c r="Q11" s="183">
        <v>46460020063</v>
      </c>
      <c r="R11" s="184">
        <v>46460020063</v>
      </c>
    </row>
    <row r="12" spans="1:20" x14ac:dyDescent="0.2">
      <c r="A12" s="185"/>
      <c r="B12" s="186"/>
      <c r="C12" s="187"/>
      <c r="D12" s="43">
        <v>2.16</v>
      </c>
      <c r="E12" s="44">
        <v>2.48</v>
      </c>
      <c r="F12" s="1362">
        <v>0.32</v>
      </c>
      <c r="G12" s="1363">
        <f>SUM(F11:F12)</f>
        <v>2.48</v>
      </c>
      <c r="H12" s="189" t="s">
        <v>42</v>
      </c>
      <c r="I12" s="47"/>
      <c r="J12" s="47"/>
      <c r="K12" s="47"/>
      <c r="L12" s="47"/>
      <c r="M12" s="47"/>
      <c r="N12" s="47"/>
      <c r="O12" s="47"/>
      <c r="P12" s="47"/>
      <c r="Q12" s="190">
        <v>46460020063</v>
      </c>
      <c r="R12" s="191">
        <v>46460030146</v>
      </c>
    </row>
    <row r="13" spans="1:20" ht="11.25" customHeight="1" x14ac:dyDescent="0.2">
      <c r="A13" s="179">
        <v>2</v>
      </c>
      <c r="B13" s="180">
        <v>4604</v>
      </c>
      <c r="C13" s="1747" t="s">
        <v>104</v>
      </c>
      <c r="D13" s="26">
        <v>0</v>
      </c>
      <c r="E13" s="27">
        <v>0.18</v>
      </c>
      <c r="F13" s="1360">
        <v>0.18</v>
      </c>
      <c r="G13" s="1361"/>
      <c r="H13" s="29" t="s">
        <v>42</v>
      </c>
      <c r="I13" s="29"/>
      <c r="J13" s="30"/>
      <c r="K13" s="30"/>
      <c r="L13" s="30"/>
      <c r="M13" s="30"/>
      <c r="N13" s="30"/>
      <c r="O13" s="30"/>
      <c r="P13" s="30"/>
      <c r="Q13" s="183">
        <v>46460030144</v>
      </c>
      <c r="R13" s="30">
        <v>46460020094</v>
      </c>
    </row>
    <row r="14" spans="1:20" ht="12.75" customHeight="1" x14ac:dyDescent="0.2">
      <c r="A14" s="192"/>
      <c r="B14" s="193"/>
      <c r="C14" s="1748"/>
      <c r="D14" s="35">
        <v>0.18</v>
      </c>
      <c r="E14" s="36">
        <v>0.98</v>
      </c>
      <c r="F14" s="1364">
        <v>0.8</v>
      </c>
      <c r="G14" s="1365"/>
      <c r="H14" s="37" t="s">
        <v>42</v>
      </c>
      <c r="I14" s="37"/>
      <c r="J14" s="38"/>
      <c r="K14" s="38"/>
      <c r="L14" s="38"/>
      <c r="M14" s="38"/>
      <c r="N14" s="38"/>
      <c r="O14" s="38"/>
      <c r="P14" s="38"/>
      <c r="Q14" s="195">
        <v>46460030144</v>
      </c>
      <c r="R14" s="38">
        <v>46460110365</v>
      </c>
    </row>
    <row r="15" spans="1:20" x14ac:dyDescent="0.2">
      <c r="A15" s="196"/>
      <c r="B15" s="197"/>
      <c r="C15" s="198"/>
      <c r="D15" s="199">
        <v>0.98</v>
      </c>
      <c r="E15" s="200">
        <v>1.62</v>
      </c>
      <c r="F15" s="1362">
        <v>0.64</v>
      </c>
      <c r="G15" s="1363">
        <f>SUM(F13:F15)</f>
        <v>1.62</v>
      </c>
      <c r="H15" s="201" t="s">
        <v>42</v>
      </c>
      <c r="I15" s="201"/>
      <c r="J15" s="47"/>
      <c r="K15" s="47"/>
      <c r="L15" s="47"/>
      <c r="M15" s="47"/>
      <c r="N15" s="47"/>
      <c r="O15" s="47"/>
      <c r="P15" s="47"/>
      <c r="Q15" s="202">
        <v>46460030144</v>
      </c>
      <c r="R15" s="47">
        <v>46460030144</v>
      </c>
    </row>
    <row r="16" spans="1:20" x14ac:dyDescent="0.2">
      <c r="A16" s="179">
        <v>3</v>
      </c>
      <c r="B16" s="180">
        <v>4605</v>
      </c>
      <c r="C16" s="181" t="s">
        <v>105</v>
      </c>
      <c r="D16" s="26">
        <v>0</v>
      </c>
      <c r="E16" s="27">
        <v>1.02</v>
      </c>
      <c r="F16" s="1360">
        <v>1.02</v>
      </c>
      <c r="G16" s="1361"/>
      <c r="H16" s="29" t="s">
        <v>42</v>
      </c>
      <c r="I16" s="30"/>
      <c r="J16" s="30"/>
      <c r="K16" s="30"/>
      <c r="L16" s="30"/>
      <c r="M16" s="30"/>
      <c r="N16" s="30"/>
      <c r="O16" s="30"/>
      <c r="P16" s="30"/>
      <c r="Q16" s="203">
        <v>46460030185</v>
      </c>
      <c r="R16" s="184">
        <v>46460120589</v>
      </c>
    </row>
    <row r="17" spans="1:18" x14ac:dyDescent="0.2">
      <c r="A17" s="185"/>
      <c r="B17" s="186"/>
      <c r="C17" s="187"/>
      <c r="D17" s="43">
        <v>1.02</v>
      </c>
      <c r="E17" s="44">
        <v>1.0900000000000001</v>
      </c>
      <c r="F17" s="1362">
        <v>7.0000000000000007E-2</v>
      </c>
      <c r="G17" s="1363">
        <f>SUM(F16:F17)</f>
        <v>1.0900000000000001</v>
      </c>
      <c r="H17" s="189" t="s">
        <v>42</v>
      </c>
      <c r="I17" s="47"/>
      <c r="J17" s="47"/>
      <c r="K17" s="47"/>
      <c r="L17" s="47"/>
      <c r="M17" s="47"/>
      <c r="N17" s="47"/>
      <c r="O17" s="47"/>
      <c r="P17" s="47"/>
      <c r="Q17" s="204">
        <v>46460030185</v>
      </c>
      <c r="R17" s="191">
        <v>46460030185</v>
      </c>
    </row>
    <row r="18" spans="1:18" ht="11.25" customHeight="1" x14ac:dyDescent="0.2">
      <c r="A18" s="179">
        <v>4</v>
      </c>
      <c r="B18" s="180">
        <v>4608</v>
      </c>
      <c r="C18" s="1747" t="s">
        <v>106</v>
      </c>
      <c r="D18" s="26">
        <v>0</v>
      </c>
      <c r="E18" s="27">
        <v>0.06</v>
      </c>
      <c r="F18" s="1360">
        <v>0.06</v>
      </c>
      <c r="G18" s="1361"/>
      <c r="H18" s="29" t="s">
        <v>42</v>
      </c>
      <c r="I18" s="30"/>
      <c r="J18" s="30"/>
      <c r="K18" s="30"/>
      <c r="L18" s="30"/>
      <c r="M18" s="30"/>
      <c r="N18" s="30"/>
      <c r="O18" s="30"/>
      <c r="P18" s="30"/>
      <c r="Q18" s="183">
        <v>46460040115</v>
      </c>
      <c r="R18" s="184">
        <v>46460040115</v>
      </c>
    </row>
    <row r="19" spans="1:18" ht="12.75" customHeight="1" x14ac:dyDescent="0.2">
      <c r="A19" s="192"/>
      <c r="B19" s="193"/>
      <c r="C19" s="1748"/>
      <c r="D19" s="35">
        <v>0.06</v>
      </c>
      <c r="E19" s="36">
        <v>3.13</v>
      </c>
      <c r="F19" s="1364">
        <v>3.07</v>
      </c>
      <c r="G19" s="1365"/>
      <c r="H19" s="37" t="s">
        <v>42</v>
      </c>
      <c r="I19" s="38"/>
      <c r="J19" s="38"/>
      <c r="K19" s="38"/>
      <c r="L19" s="38"/>
      <c r="M19" s="38"/>
      <c r="N19" s="38"/>
      <c r="O19" s="38"/>
      <c r="P19" s="38"/>
      <c r="Q19" s="205">
        <v>46460030145</v>
      </c>
      <c r="R19" s="206">
        <v>46460030145</v>
      </c>
    </row>
    <row r="20" spans="1:18" x14ac:dyDescent="0.2">
      <c r="A20" s="196"/>
      <c r="B20" s="197"/>
      <c r="C20" s="198"/>
      <c r="D20" s="199">
        <v>3.13</v>
      </c>
      <c r="E20" s="200">
        <v>4.7300000000000004</v>
      </c>
      <c r="F20" s="1362">
        <v>1.6</v>
      </c>
      <c r="G20" s="1363">
        <f>SUM(F18:F20)</f>
        <v>4.7300000000000004</v>
      </c>
      <c r="H20" s="201" t="s">
        <v>44</v>
      </c>
      <c r="I20" s="47"/>
      <c r="J20" s="47"/>
      <c r="K20" s="47"/>
      <c r="L20" s="47"/>
      <c r="M20" s="47"/>
      <c r="N20" s="47"/>
      <c r="O20" s="47"/>
      <c r="P20" s="47"/>
      <c r="Q20" s="190">
        <v>46460030145</v>
      </c>
      <c r="R20" s="191">
        <v>46460030145</v>
      </c>
    </row>
    <row r="21" spans="1:18" x14ac:dyDescent="0.2">
      <c r="A21" s="23">
        <v>5</v>
      </c>
      <c r="B21" s="24">
        <v>4609</v>
      </c>
      <c r="C21" s="1749" t="s">
        <v>107</v>
      </c>
      <c r="D21" s="26">
        <v>0</v>
      </c>
      <c r="E21" s="27">
        <v>0.09</v>
      </c>
      <c r="F21" s="1360">
        <v>0.09</v>
      </c>
      <c r="G21" s="1361"/>
      <c r="H21" s="29" t="s">
        <v>44</v>
      </c>
      <c r="I21" s="30"/>
      <c r="J21" s="30"/>
      <c r="K21" s="30"/>
      <c r="L21" s="30"/>
      <c r="M21" s="30"/>
      <c r="N21" s="30"/>
      <c r="O21" s="30"/>
      <c r="P21" s="30"/>
      <c r="Q21" s="184">
        <v>46460030168</v>
      </c>
      <c r="R21" s="184">
        <v>46460030168</v>
      </c>
    </row>
    <row r="22" spans="1:18" x14ac:dyDescent="0.2">
      <c r="A22" s="40"/>
      <c r="B22" s="41"/>
      <c r="C22" s="1750"/>
      <c r="D22" s="43">
        <v>0.09</v>
      </c>
      <c r="E22" s="44">
        <v>0.56000000000000005</v>
      </c>
      <c r="F22" s="1362">
        <v>0.47</v>
      </c>
      <c r="G22" s="1363">
        <f>SUM(F21:F22)</f>
        <v>0.55999999999999994</v>
      </c>
      <c r="H22" s="46" t="s">
        <v>42</v>
      </c>
      <c r="I22" s="47"/>
      <c r="J22" s="47"/>
      <c r="K22" s="47"/>
      <c r="L22" s="47"/>
      <c r="M22" s="47"/>
      <c r="N22" s="47"/>
      <c r="O22" s="47"/>
      <c r="P22" s="47"/>
      <c r="Q22" s="47" t="s">
        <v>76</v>
      </c>
      <c r="R22" s="207">
        <v>46460030070003</v>
      </c>
    </row>
    <row r="23" spans="1:18" ht="22.5" x14ac:dyDescent="0.2">
      <c r="A23" s="86">
        <v>6</v>
      </c>
      <c r="B23" s="87">
        <v>4612</v>
      </c>
      <c r="C23" s="208" t="s">
        <v>108</v>
      </c>
      <c r="D23" s="99">
        <v>0</v>
      </c>
      <c r="E23" s="100">
        <v>0.17</v>
      </c>
      <c r="F23" s="1366">
        <v>0.17</v>
      </c>
      <c r="G23" s="1367">
        <f>F23</f>
        <v>0.17</v>
      </c>
      <c r="H23" s="101" t="s">
        <v>42</v>
      </c>
      <c r="I23" s="92"/>
      <c r="J23" s="92"/>
      <c r="K23" s="92"/>
      <c r="L23" s="92"/>
      <c r="M23" s="92"/>
      <c r="N23" s="92"/>
      <c r="O23" s="92"/>
      <c r="P23" s="92"/>
      <c r="Q23" s="92">
        <v>46460030170</v>
      </c>
      <c r="R23" s="178">
        <v>46460030170</v>
      </c>
    </row>
    <row r="24" spans="1:18" ht="22.5" x14ac:dyDescent="0.2">
      <c r="A24" s="86">
        <v>7</v>
      </c>
      <c r="B24" s="87">
        <v>4613</v>
      </c>
      <c r="C24" s="208" t="s">
        <v>109</v>
      </c>
      <c r="D24" s="99">
        <v>0</v>
      </c>
      <c r="E24" s="100">
        <v>0.06</v>
      </c>
      <c r="F24" s="1366">
        <v>0.06</v>
      </c>
      <c r="G24" s="1367">
        <f>F24</f>
        <v>0.06</v>
      </c>
      <c r="H24" s="101" t="s">
        <v>42</v>
      </c>
      <c r="I24" s="92"/>
      <c r="J24" s="92"/>
      <c r="K24" s="92"/>
      <c r="L24" s="92"/>
      <c r="M24" s="92"/>
      <c r="N24" s="92"/>
      <c r="O24" s="92"/>
      <c r="P24" s="92"/>
      <c r="Q24" s="92">
        <v>46460030139</v>
      </c>
      <c r="R24" s="178">
        <v>46460030139</v>
      </c>
    </row>
    <row r="25" spans="1:18" x14ac:dyDescent="0.2">
      <c r="A25" s="179">
        <v>8</v>
      </c>
      <c r="B25" s="180">
        <v>4615</v>
      </c>
      <c r="C25" s="181" t="s">
        <v>110</v>
      </c>
      <c r="D25" s="26">
        <v>0</v>
      </c>
      <c r="E25" s="27">
        <v>0.2</v>
      </c>
      <c r="F25" s="1360">
        <v>0.2</v>
      </c>
      <c r="G25" s="1361"/>
      <c r="H25" s="29" t="s">
        <v>42</v>
      </c>
      <c r="I25" s="30"/>
      <c r="J25" s="30"/>
      <c r="K25" s="30"/>
      <c r="L25" s="30"/>
      <c r="M25" s="30"/>
      <c r="N25" s="30"/>
      <c r="O25" s="30"/>
      <c r="P25" s="30"/>
      <c r="Q25" s="30">
        <v>46460040118</v>
      </c>
      <c r="R25" s="184">
        <v>46460040118</v>
      </c>
    </row>
    <row r="26" spans="1:18" x14ac:dyDescent="0.2">
      <c r="A26" s="192"/>
      <c r="B26" s="193"/>
      <c r="C26" s="210"/>
      <c r="D26" s="211">
        <v>0.2</v>
      </c>
      <c r="E26" s="212">
        <v>0.28000000000000003</v>
      </c>
      <c r="F26" s="1368">
        <v>0.08</v>
      </c>
      <c r="G26" s="1369"/>
      <c r="H26" s="213" t="s">
        <v>42</v>
      </c>
      <c r="I26" s="107"/>
      <c r="J26" s="107"/>
      <c r="K26" s="107"/>
      <c r="L26" s="107"/>
      <c r="M26" s="107"/>
      <c r="N26" s="107"/>
      <c r="O26" s="107"/>
      <c r="P26" s="107"/>
      <c r="Q26" s="107" t="s">
        <v>76</v>
      </c>
      <c r="R26" s="214">
        <v>46460040039004</v>
      </c>
    </row>
    <row r="27" spans="1:18" x14ac:dyDescent="0.2">
      <c r="A27" s="185"/>
      <c r="B27" s="186"/>
      <c r="C27" s="187"/>
      <c r="D27" s="43">
        <v>0.28000000000000003</v>
      </c>
      <c r="E27" s="44">
        <v>0.5</v>
      </c>
      <c r="F27" s="1362">
        <v>0.22</v>
      </c>
      <c r="G27" s="1363">
        <f>SUM(F25:F27)</f>
        <v>0.5</v>
      </c>
      <c r="H27" s="189" t="s">
        <v>42</v>
      </c>
      <c r="I27" s="47"/>
      <c r="J27" s="47"/>
      <c r="K27" s="47"/>
      <c r="L27" s="47"/>
      <c r="M27" s="47"/>
      <c r="N27" s="47"/>
      <c r="O27" s="47"/>
      <c r="P27" s="47"/>
      <c r="Q27" s="47">
        <v>46460040117</v>
      </c>
      <c r="R27" s="191">
        <v>46460040117</v>
      </c>
    </row>
    <row r="28" spans="1:18" x14ac:dyDescent="0.2">
      <c r="A28" s="179">
        <v>9</v>
      </c>
      <c r="B28" s="180">
        <v>4616</v>
      </c>
      <c r="C28" s="181" t="s">
        <v>111</v>
      </c>
      <c r="D28" s="26">
        <v>0</v>
      </c>
      <c r="E28" s="27">
        <v>0.36</v>
      </c>
      <c r="F28" s="1360">
        <v>0.36</v>
      </c>
      <c r="G28" s="1361"/>
      <c r="H28" s="29" t="s">
        <v>42</v>
      </c>
      <c r="I28" s="30"/>
      <c r="J28" s="30"/>
      <c r="K28" s="30"/>
      <c r="L28" s="30"/>
      <c r="M28" s="30"/>
      <c r="N28" s="30"/>
      <c r="O28" s="30"/>
      <c r="P28" s="30"/>
      <c r="Q28" s="30">
        <v>46460040121</v>
      </c>
      <c r="R28" s="184">
        <v>46460040121</v>
      </c>
    </row>
    <row r="29" spans="1:18" x14ac:dyDescent="0.2">
      <c r="A29" s="192"/>
      <c r="B29" s="193"/>
      <c r="C29" s="210"/>
      <c r="D29" s="211">
        <v>0.36</v>
      </c>
      <c r="E29" s="212">
        <v>0.85</v>
      </c>
      <c r="F29" s="1368">
        <v>0.49</v>
      </c>
      <c r="G29" s="1369"/>
      <c r="H29" s="213" t="s">
        <v>42</v>
      </c>
      <c r="I29" s="107"/>
      <c r="J29" s="107"/>
      <c r="K29" s="107"/>
      <c r="L29" s="107"/>
      <c r="M29" s="107"/>
      <c r="N29" s="107"/>
      <c r="O29" s="107"/>
      <c r="P29" s="107"/>
      <c r="Q29" s="107">
        <v>46460040121</v>
      </c>
      <c r="R29" s="215">
        <v>46460040133</v>
      </c>
    </row>
    <row r="30" spans="1:18" x14ac:dyDescent="0.2">
      <c r="A30" s="185"/>
      <c r="B30" s="186"/>
      <c r="C30" s="187"/>
      <c r="D30" s="43">
        <v>0.85</v>
      </c>
      <c r="E30" s="44">
        <v>1</v>
      </c>
      <c r="F30" s="1362">
        <v>0.15</v>
      </c>
      <c r="G30" s="1363">
        <f>SUM(F28:F30)</f>
        <v>1</v>
      </c>
      <c r="H30" s="189" t="s">
        <v>42</v>
      </c>
      <c r="I30" s="47"/>
      <c r="J30" s="47"/>
      <c r="K30" s="47"/>
      <c r="L30" s="47"/>
      <c r="M30" s="47"/>
      <c r="N30" s="47"/>
      <c r="O30" s="47"/>
      <c r="P30" s="47"/>
      <c r="Q30" s="47" t="s">
        <v>76</v>
      </c>
      <c r="R30" s="207">
        <v>46460040144001</v>
      </c>
    </row>
    <row r="31" spans="1:18" x14ac:dyDescent="0.2">
      <c r="A31" s="179">
        <v>10</v>
      </c>
      <c r="B31" s="180">
        <v>4617</v>
      </c>
      <c r="C31" s="181" t="s">
        <v>112</v>
      </c>
      <c r="D31" s="26">
        <v>0</v>
      </c>
      <c r="E31" s="27">
        <v>0.36</v>
      </c>
      <c r="F31" s="1360">
        <v>0.36</v>
      </c>
      <c r="G31" s="1361"/>
      <c r="H31" s="29" t="s">
        <v>42</v>
      </c>
      <c r="I31" s="30"/>
      <c r="J31" s="30"/>
      <c r="K31" s="30"/>
      <c r="L31" s="30"/>
      <c r="M31" s="30"/>
      <c r="N31" s="30"/>
      <c r="O31" s="30"/>
      <c r="P31" s="30"/>
      <c r="Q31" s="184">
        <v>46460040151</v>
      </c>
      <c r="R31" s="184">
        <v>46460040151</v>
      </c>
    </row>
    <row r="32" spans="1:18" x14ac:dyDescent="0.2">
      <c r="A32" s="185"/>
      <c r="B32" s="186"/>
      <c r="C32" s="187"/>
      <c r="D32" s="43">
        <v>0.54</v>
      </c>
      <c r="E32" s="44">
        <v>1.32</v>
      </c>
      <c r="F32" s="1362">
        <v>0.78</v>
      </c>
      <c r="G32" s="1363">
        <f>SUM(F31:F32)</f>
        <v>1.1400000000000001</v>
      </c>
      <c r="H32" s="189" t="s">
        <v>42</v>
      </c>
      <c r="I32" s="47"/>
      <c r="J32" s="47"/>
      <c r="K32" s="47"/>
      <c r="L32" s="47"/>
      <c r="M32" s="47"/>
      <c r="N32" s="47"/>
      <c r="O32" s="47"/>
      <c r="P32" s="47"/>
      <c r="Q32" s="191">
        <v>46460040119</v>
      </c>
      <c r="R32" s="191">
        <v>46460040119</v>
      </c>
    </row>
    <row r="33" spans="1:18" x14ac:dyDescent="0.2">
      <c r="A33" s="216">
        <v>11</v>
      </c>
      <c r="B33" s="217">
        <v>4618</v>
      </c>
      <c r="C33" s="218" t="s">
        <v>113</v>
      </c>
      <c r="D33" s="26">
        <v>0</v>
      </c>
      <c r="E33" s="27">
        <v>0.14000000000000001</v>
      </c>
      <c r="F33" s="1360">
        <v>0.14000000000000001</v>
      </c>
      <c r="G33" s="1367">
        <f>F33</f>
        <v>0.14000000000000001</v>
      </c>
      <c r="H33" s="29" t="s">
        <v>44</v>
      </c>
      <c r="I33" s="30"/>
      <c r="J33" s="30"/>
      <c r="K33" s="30"/>
      <c r="L33" s="30"/>
      <c r="M33" s="30"/>
      <c r="N33" s="30"/>
      <c r="O33" s="30"/>
      <c r="P33" s="30"/>
      <c r="Q33" s="184">
        <v>46460070016</v>
      </c>
      <c r="R33" s="184">
        <v>46460070016</v>
      </c>
    </row>
    <row r="34" spans="1:18" ht="22.5" x14ac:dyDescent="0.2">
      <c r="A34" s="110">
        <v>12</v>
      </c>
      <c r="B34" s="111">
        <v>4619</v>
      </c>
      <c r="C34" s="219" t="s">
        <v>114</v>
      </c>
      <c r="D34" s="26">
        <v>0</v>
      </c>
      <c r="E34" s="94">
        <v>1.88</v>
      </c>
      <c r="F34" s="1366">
        <v>1.88</v>
      </c>
      <c r="G34" s="1367">
        <f t="shared" ref="G34:G36" si="0">F34</f>
        <v>1.88</v>
      </c>
      <c r="H34" s="95" t="s">
        <v>42</v>
      </c>
      <c r="I34" s="92"/>
      <c r="J34" s="92"/>
      <c r="K34" s="92"/>
      <c r="L34" s="92"/>
      <c r="M34" s="92"/>
      <c r="N34" s="92"/>
      <c r="O34" s="92"/>
      <c r="P34" s="92"/>
      <c r="Q34" s="92">
        <v>46460060088</v>
      </c>
      <c r="R34" s="184">
        <v>46460060088</v>
      </c>
    </row>
    <row r="35" spans="1:18" x14ac:dyDescent="0.2">
      <c r="A35" s="86">
        <v>13</v>
      </c>
      <c r="B35" s="87">
        <v>4620</v>
      </c>
      <c r="C35" s="220" t="s">
        <v>115</v>
      </c>
      <c r="D35" s="99">
        <v>0</v>
      </c>
      <c r="E35" s="100">
        <v>1.51</v>
      </c>
      <c r="F35" s="1366">
        <v>1.51</v>
      </c>
      <c r="G35" s="1367">
        <f t="shared" si="0"/>
        <v>1.51</v>
      </c>
      <c r="H35" s="101" t="s">
        <v>42</v>
      </c>
      <c r="I35" s="92"/>
      <c r="J35" s="92"/>
      <c r="K35" s="92"/>
      <c r="L35" s="92"/>
      <c r="M35" s="92"/>
      <c r="N35" s="92"/>
      <c r="O35" s="92"/>
      <c r="P35" s="92"/>
      <c r="Q35" s="92">
        <v>46460060086</v>
      </c>
      <c r="R35" s="178">
        <v>46460060107</v>
      </c>
    </row>
    <row r="36" spans="1:18" ht="22.5" x14ac:dyDescent="0.2">
      <c r="A36" s="221">
        <v>14</v>
      </c>
      <c r="B36" s="222">
        <v>4621</v>
      </c>
      <c r="C36" s="223" t="s">
        <v>116</v>
      </c>
      <c r="D36" s="89">
        <v>0.58000000000000007</v>
      </c>
      <c r="E36" s="90">
        <v>1.9200000000000002</v>
      </c>
      <c r="F36" s="1371">
        <v>1.34</v>
      </c>
      <c r="G36" s="1367">
        <f t="shared" si="0"/>
        <v>1.34</v>
      </c>
      <c r="H36" s="91" t="s">
        <v>42</v>
      </c>
      <c r="I36" s="92"/>
      <c r="J36" s="92"/>
      <c r="K36" s="92"/>
      <c r="L36" s="92"/>
      <c r="M36" s="92"/>
      <c r="N36" s="92"/>
      <c r="O36" s="92"/>
      <c r="P36" s="92"/>
      <c r="Q36" s="224">
        <v>46460060111</v>
      </c>
      <c r="R36" s="225">
        <v>46460060109</v>
      </c>
    </row>
    <row r="37" spans="1:18" x14ac:dyDescent="0.2">
      <c r="A37" s="179">
        <v>15</v>
      </c>
      <c r="B37" s="180">
        <v>4622</v>
      </c>
      <c r="C37" s="181" t="s">
        <v>117</v>
      </c>
      <c r="D37" s="26">
        <v>0</v>
      </c>
      <c r="E37" s="27">
        <v>2.2599999999999998</v>
      </c>
      <c r="F37" s="1360">
        <v>2.2599999999999998</v>
      </c>
      <c r="G37" s="1361"/>
      <c r="H37" s="29" t="s">
        <v>42</v>
      </c>
      <c r="I37" s="30"/>
      <c r="J37" s="30"/>
      <c r="K37" s="30"/>
      <c r="L37" s="30"/>
      <c r="M37" s="30"/>
      <c r="N37" s="30"/>
      <c r="O37" s="30"/>
      <c r="P37" s="30"/>
      <c r="Q37" s="184">
        <v>46460080300</v>
      </c>
      <c r="R37" s="184">
        <v>46460080300</v>
      </c>
    </row>
    <row r="38" spans="1:18" x14ac:dyDescent="0.2">
      <c r="A38" s="185"/>
      <c r="B38" s="186"/>
      <c r="C38" s="187"/>
      <c r="D38" s="43">
        <v>2.2599999999999998</v>
      </c>
      <c r="E38" s="44">
        <v>2.2999999999999998</v>
      </c>
      <c r="F38" s="1362">
        <v>0.04</v>
      </c>
      <c r="G38" s="1363">
        <f>SUM(F37:F38)</f>
        <v>2.2999999999999998</v>
      </c>
      <c r="H38" s="189" t="s">
        <v>44</v>
      </c>
      <c r="I38" s="47"/>
      <c r="J38" s="47"/>
      <c r="K38" s="47"/>
      <c r="L38" s="47"/>
      <c r="M38" s="47"/>
      <c r="N38" s="47"/>
      <c r="O38" s="47"/>
      <c r="P38" s="47"/>
      <c r="Q38" s="191">
        <v>46460080300</v>
      </c>
      <c r="R38" s="191">
        <v>46460080300</v>
      </c>
    </row>
    <row r="39" spans="1:18" x14ac:dyDescent="0.2">
      <c r="A39" s="216">
        <v>16</v>
      </c>
      <c r="B39" s="217">
        <v>4623</v>
      </c>
      <c r="C39" s="218" t="s">
        <v>118</v>
      </c>
      <c r="D39" s="26">
        <v>0</v>
      </c>
      <c r="E39" s="27">
        <v>2.29</v>
      </c>
      <c r="F39" s="1360">
        <v>2.29</v>
      </c>
      <c r="G39" s="1367">
        <f>F39</f>
        <v>2.29</v>
      </c>
      <c r="H39" s="29" t="s">
        <v>42</v>
      </c>
      <c r="I39" s="92"/>
      <c r="J39" s="92"/>
      <c r="K39" s="92"/>
      <c r="L39" s="92"/>
      <c r="M39" s="92"/>
      <c r="N39" s="92"/>
      <c r="O39" s="92"/>
      <c r="P39" s="92"/>
      <c r="Q39" s="184">
        <v>46460080344</v>
      </c>
      <c r="R39" s="184">
        <v>46460080344</v>
      </c>
    </row>
    <row r="40" spans="1:18" x14ac:dyDescent="0.2">
      <c r="A40" s="226">
        <v>17</v>
      </c>
      <c r="B40" s="227">
        <v>4624</v>
      </c>
      <c r="C40" s="228" t="s">
        <v>119</v>
      </c>
      <c r="D40" s="99">
        <v>0</v>
      </c>
      <c r="E40" s="100">
        <v>2.96</v>
      </c>
      <c r="F40" s="1372">
        <v>2.96</v>
      </c>
      <c r="G40" s="1367">
        <f t="shared" ref="G40:G41" si="1">F40</f>
        <v>2.96</v>
      </c>
      <c r="H40" s="229" t="s">
        <v>44</v>
      </c>
      <c r="I40" s="92"/>
      <c r="J40" s="92"/>
      <c r="K40" s="92"/>
      <c r="L40" s="92"/>
      <c r="M40" s="92"/>
      <c r="N40" s="92"/>
      <c r="O40" s="92"/>
      <c r="P40" s="92"/>
      <c r="Q40" s="178">
        <v>46460080301</v>
      </c>
      <c r="R40" s="178">
        <v>46460080301</v>
      </c>
    </row>
    <row r="41" spans="1:18" x14ac:dyDescent="0.2">
      <c r="A41" s="226">
        <v>18</v>
      </c>
      <c r="B41" s="217">
        <v>4627</v>
      </c>
      <c r="C41" s="218" t="s">
        <v>120</v>
      </c>
      <c r="D41" s="26">
        <v>0</v>
      </c>
      <c r="E41" s="27">
        <v>0.21</v>
      </c>
      <c r="F41" s="1360">
        <v>0.21</v>
      </c>
      <c r="G41" s="1367">
        <f t="shared" si="1"/>
        <v>0.21</v>
      </c>
      <c r="H41" s="29" t="s">
        <v>42</v>
      </c>
      <c r="I41" s="92"/>
      <c r="J41" s="92"/>
      <c r="K41" s="92"/>
      <c r="L41" s="92"/>
      <c r="M41" s="92"/>
      <c r="N41" s="92"/>
      <c r="O41" s="92"/>
      <c r="P41" s="92"/>
      <c r="Q41" s="184">
        <v>46460080406</v>
      </c>
      <c r="R41" s="184">
        <v>46460080406</v>
      </c>
    </row>
    <row r="42" spans="1:18" x14ac:dyDescent="0.2">
      <c r="A42" s="179">
        <v>19</v>
      </c>
      <c r="B42" s="180">
        <v>4631</v>
      </c>
      <c r="C42" s="181" t="s">
        <v>121</v>
      </c>
      <c r="D42" s="26">
        <v>0</v>
      </c>
      <c r="E42" s="27">
        <v>0.7</v>
      </c>
      <c r="F42" s="1360">
        <v>0.7</v>
      </c>
      <c r="G42" s="1361"/>
      <c r="H42" s="29" t="s">
        <v>44</v>
      </c>
      <c r="I42" s="30"/>
      <c r="J42" s="30"/>
      <c r="K42" s="30"/>
      <c r="L42" s="30"/>
      <c r="M42" s="30"/>
      <c r="N42" s="30"/>
      <c r="O42" s="30"/>
      <c r="P42" s="30"/>
      <c r="Q42" s="184">
        <v>46460080299</v>
      </c>
      <c r="R42" s="184">
        <v>46460080299</v>
      </c>
    </row>
    <row r="43" spans="1:18" x14ac:dyDescent="0.2">
      <c r="A43" s="185"/>
      <c r="B43" s="186"/>
      <c r="C43" s="187"/>
      <c r="D43" s="43">
        <v>0.7</v>
      </c>
      <c r="E43" s="44">
        <v>1.96</v>
      </c>
      <c r="F43" s="1362">
        <v>1.26</v>
      </c>
      <c r="G43" s="1363">
        <f>SUM(F42:F43)</f>
        <v>1.96</v>
      </c>
      <c r="H43" s="189" t="s">
        <v>42</v>
      </c>
      <c r="I43" s="47"/>
      <c r="J43" s="47"/>
      <c r="K43" s="47"/>
      <c r="L43" s="47"/>
      <c r="M43" s="47"/>
      <c r="N43" s="47"/>
      <c r="O43" s="47"/>
      <c r="P43" s="47"/>
      <c r="Q43" s="191">
        <v>46460080299</v>
      </c>
      <c r="R43" s="191">
        <v>46460080299</v>
      </c>
    </row>
    <row r="44" spans="1:18" x14ac:dyDescent="0.2">
      <c r="A44" s="179">
        <v>20</v>
      </c>
      <c r="B44" s="180">
        <v>4632</v>
      </c>
      <c r="C44" s="181" t="s">
        <v>122</v>
      </c>
      <c r="D44" s="26">
        <v>0</v>
      </c>
      <c r="E44" s="27">
        <v>0.1</v>
      </c>
      <c r="F44" s="1360">
        <v>0.1</v>
      </c>
      <c r="G44" s="1361"/>
      <c r="H44" s="29" t="s">
        <v>42</v>
      </c>
      <c r="I44" s="30"/>
      <c r="J44" s="30"/>
      <c r="K44" s="30"/>
      <c r="L44" s="30"/>
      <c r="M44" s="30"/>
      <c r="N44" s="30"/>
      <c r="O44" s="30"/>
      <c r="P44" s="30"/>
      <c r="Q44" s="184">
        <v>46460080302</v>
      </c>
      <c r="R44" s="184">
        <v>46460080302</v>
      </c>
    </row>
    <row r="45" spans="1:18" x14ac:dyDescent="0.2">
      <c r="A45" s="185"/>
      <c r="B45" s="186"/>
      <c r="C45" s="187"/>
      <c r="D45" s="43">
        <v>0.1</v>
      </c>
      <c r="E45" s="44">
        <v>1.22</v>
      </c>
      <c r="F45" s="1362">
        <v>1.1200000000000001</v>
      </c>
      <c r="G45" s="1363">
        <f>SUM(F44:F45)</f>
        <v>1.2200000000000002</v>
      </c>
      <c r="H45" s="189" t="s">
        <v>42</v>
      </c>
      <c r="I45" s="47"/>
      <c r="J45" s="47"/>
      <c r="K45" s="47"/>
      <c r="L45" s="47"/>
      <c r="M45" s="47"/>
      <c r="N45" s="47"/>
      <c r="O45" s="47"/>
      <c r="P45" s="47"/>
      <c r="Q45" s="191" t="s">
        <v>76</v>
      </c>
      <c r="R45" s="207">
        <v>46460080013006</v>
      </c>
    </row>
    <row r="46" spans="1:18" x14ac:dyDescent="0.2">
      <c r="A46" s="226">
        <v>21</v>
      </c>
      <c r="B46" s="227">
        <v>4635</v>
      </c>
      <c r="C46" s="230" t="s">
        <v>123</v>
      </c>
      <c r="D46" s="99">
        <v>0</v>
      </c>
      <c r="E46" s="100">
        <v>0.96</v>
      </c>
      <c r="F46" s="1366">
        <v>0.96</v>
      </c>
      <c r="G46" s="1367">
        <f>F46</f>
        <v>0.96</v>
      </c>
      <c r="H46" s="101" t="s">
        <v>42</v>
      </c>
      <c r="I46" s="92"/>
      <c r="J46" s="92"/>
      <c r="K46" s="92"/>
      <c r="L46" s="92"/>
      <c r="M46" s="92"/>
      <c r="N46" s="92"/>
      <c r="O46" s="92"/>
      <c r="P46" s="92"/>
      <c r="Q46" s="178">
        <v>46460080180</v>
      </c>
      <c r="R46" s="178">
        <v>46460080180</v>
      </c>
    </row>
    <row r="47" spans="1:18" s="96" customFormat="1" x14ac:dyDescent="0.2">
      <c r="A47" s="226">
        <v>22</v>
      </c>
      <c r="B47" s="227">
        <v>4637</v>
      </c>
      <c r="C47" s="230" t="s">
        <v>124</v>
      </c>
      <c r="D47" s="99">
        <v>0</v>
      </c>
      <c r="E47" s="100">
        <v>0.53</v>
      </c>
      <c r="F47" s="175">
        <v>0.53</v>
      </c>
      <c r="G47" s="176">
        <f>F47</f>
        <v>0.53</v>
      </c>
      <c r="H47" s="101" t="s">
        <v>42</v>
      </c>
      <c r="I47" s="86"/>
      <c r="J47" s="86"/>
      <c r="K47" s="86"/>
      <c r="L47" s="86"/>
      <c r="M47" s="86"/>
      <c r="N47" s="86"/>
      <c r="O47" s="86"/>
      <c r="P47" s="86"/>
      <c r="Q47" s="86">
        <v>46460080304</v>
      </c>
      <c r="R47" s="178">
        <v>46460080304</v>
      </c>
    </row>
    <row r="48" spans="1:18" x14ac:dyDescent="0.2">
      <c r="A48" s="179">
        <v>23</v>
      </c>
      <c r="B48" s="180">
        <v>4638</v>
      </c>
      <c r="C48" s="181" t="s">
        <v>125</v>
      </c>
      <c r="D48" s="26">
        <v>0.22</v>
      </c>
      <c r="E48" s="27">
        <v>0.66</v>
      </c>
      <c r="F48" s="1360">
        <v>0.44</v>
      </c>
      <c r="G48" s="1361"/>
      <c r="H48" s="29" t="s">
        <v>42</v>
      </c>
      <c r="I48" s="30"/>
      <c r="J48" s="30"/>
      <c r="K48" s="30"/>
      <c r="L48" s="30"/>
      <c r="M48" s="30"/>
      <c r="N48" s="30"/>
      <c r="O48" s="30"/>
      <c r="P48" s="30"/>
      <c r="Q48" s="30">
        <v>46460090086</v>
      </c>
      <c r="R48" s="184">
        <v>46460090086</v>
      </c>
    </row>
    <row r="49" spans="1:18" x14ac:dyDescent="0.2">
      <c r="A49" s="185"/>
      <c r="B49" s="186"/>
      <c r="C49" s="187"/>
      <c r="D49" s="43">
        <v>0.70000000000000007</v>
      </c>
      <c r="E49" s="44">
        <v>0.77</v>
      </c>
      <c r="F49" s="1362">
        <v>7.0000000000000007E-2</v>
      </c>
      <c r="G49" s="1363">
        <f>SUM(F48:F49)</f>
        <v>0.51</v>
      </c>
      <c r="H49" s="189" t="s">
        <v>42</v>
      </c>
      <c r="I49" s="47"/>
      <c r="J49" s="47"/>
      <c r="K49" s="47"/>
      <c r="L49" s="47"/>
      <c r="M49" s="47"/>
      <c r="N49" s="47"/>
      <c r="O49" s="47"/>
      <c r="P49" s="47"/>
      <c r="Q49" s="47">
        <v>46460090086</v>
      </c>
      <c r="R49" s="191">
        <v>46460090099</v>
      </c>
    </row>
    <row r="50" spans="1:18" x14ac:dyDescent="0.2">
      <c r="A50" s="226">
        <v>24</v>
      </c>
      <c r="B50" s="227">
        <v>4639</v>
      </c>
      <c r="C50" s="230" t="s">
        <v>126</v>
      </c>
      <c r="D50" s="99">
        <v>0</v>
      </c>
      <c r="E50" s="100">
        <v>1.49</v>
      </c>
      <c r="F50" s="1372">
        <v>1.49</v>
      </c>
      <c r="G50" s="1370">
        <f>F50</f>
        <v>1.49</v>
      </c>
      <c r="H50" s="101" t="s">
        <v>42</v>
      </c>
      <c r="I50" s="92"/>
      <c r="J50" s="92"/>
      <c r="K50" s="92"/>
      <c r="L50" s="92"/>
      <c r="M50" s="92"/>
      <c r="N50" s="92"/>
      <c r="O50" s="92"/>
      <c r="P50" s="92"/>
      <c r="Q50" s="178">
        <v>46460090089</v>
      </c>
      <c r="R50" s="178">
        <v>46460090089</v>
      </c>
    </row>
    <row r="51" spans="1:18" x14ac:dyDescent="0.2">
      <c r="A51" s="179">
        <v>25</v>
      </c>
      <c r="B51" s="180">
        <v>4640</v>
      </c>
      <c r="C51" s="1747" t="s">
        <v>127</v>
      </c>
      <c r="D51" s="26">
        <v>0</v>
      </c>
      <c r="E51" s="27">
        <v>1.73</v>
      </c>
      <c r="F51" s="1360">
        <v>1.73</v>
      </c>
      <c r="G51" s="1361"/>
      <c r="H51" s="29" t="s">
        <v>42</v>
      </c>
      <c r="I51" s="30"/>
      <c r="J51" s="30"/>
      <c r="K51" s="30"/>
      <c r="L51" s="30"/>
      <c r="M51" s="30"/>
      <c r="N51" s="30"/>
      <c r="O51" s="30"/>
      <c r="P51" s="30"/>
      <c r="Q51" s="184">
        <v>46460090090</v>
      </c>
      <c r="R51" s="184">
        <v>46460090090</v>
      </c>
    </row>
    <row r="52" spans="1:18" x14ac:dyDescent="0.2">
      <c r="A52" s="192"/>
      <c r="B52" s="193"/>
      <c r="C52" s="1748"/>
      <c r="D52" s="231">
        <v>1.73</v>
      </c>
      <c r="E52" s="232">
        <v>2.69</v>
      </c>
      <c r="F52" s="1373">
        <v>0.96</v>
      </c>
      <c r="G52" s="1374"/>
      <c r="H52" s="233" t="s">
        <v>42</v>
      </c>
      <c r="I52" s="234"/>
      <c r="J52" s="234"/>
      <c r="K52" s="234"/>
      <c r="L52" s="234"/>
      <c r="M52" s="234"/>
      <c r="N52" s="234"/>
      <c r="O52" s="234"/>
      <c r="P52" s="234"/>
      <c r="Q52" s="235" t="s">
        <v>76</v>
      </c>
      <c r="R52" s="236">
        <v>46460090090001</v>
      </c>
    </row>
    <row r="53" spans="1:18" ht="12.75" customHeight="1" x14ac:dyDescent="0.2">
      <c r="A53" s="192"/>
      <c r="B53" s="193"/>
      <c r="C53" s="1748"/>
      <c r="D53" s="35">
        <v>2.69</v>
      </c>
      <c r="E53" s="36">
        <v>2.85</v>
      </c>
      <c r="F53" s="1364">
        <v>0.16</v>
      </c>
      <c r="G53" s="1365"/>
      <c r="H53" s="37" t="s">
        <v>42</v>
      </c>
      <c r="I53" s="38"/>
      <c r="J53" s="38"/>
      <c r="K53" s="38"/>
      <c r="L53" s="38"/>
      <c r="M53" s="38"/>
      <c r="N53" s="38"/>
      <c r="O53" s="38"/>
      <c r="P53" s="38"/>
      <c r="Q53" s="206">
        <v>46460090090</v>
      </c>
      <c r="R53" s="206">
        <v>46460090090</v>
      </c>
    </row>
    <row r="54" spans="1:18" x14ac:dyDescent="0.2">
      <c r="A54" s="196"/>
      <c r="B54" s="197"/>
      <c r="C54" s="198"/>
      <c r="D54" s="199">
        <v>2.85</v>
      </c>
      <c r="E54" s="200">
        <v>3.15</v>
      </c>
      <c r="F54" s="1362">
        <v>0.3</v>
      </c>
      <c r="G54" s="1363">
        <f>SUM(F51:F54)</f>
        <v>3.15</v>
      </c>
      <c r="H54" s="201" t="s">
        <v>65</v>
      </c>
      <c r="I54" s="47"/>
      <c r="J54" s="47"/>
      <c r="K54" s="47"/>
      <c r="L54" s="47"/>
      <c r="M54" s="47"/>
      <c r="N54" s="47"/>
      <c r="O54" s="47"/>
      <c r="P54" s="47"/>
      <c r="Q54" s="191">
        <v>46460090090</v>
      </c>
      <c r="R54" s="191">
        <v>46460090090</v>
      </c>
    </row>
    <row r="55" spans="1:18" ht="22.5" x14ac:dyDescent="0.2">
      <c r="A55" s="110">
        <v>26</v>
      </c>
      <c r="B55" s="111">
        <v>4642</v>
      </c>
      <c r="C55" s="237" t="s">
        <v>128</v>
      </c>
      <c r="D55" s="26">
        <v>0</v>
      </c>
      <c r="E55" s="94">
        <v>2</v>
      </c>
      <c r="F55" s="1366">
        <v>2</v>
      </c>
      <c r="G55" s="1370">
        <f>F55</f>
        <v>2</v>
      </c>
      <c r="H55" s="95" t="s">
        <v>42</v>
      </c>
      <c r="I55" s="92"/>
      <c r="J55" s="92"/>
      <c r="K55" s="92"/>
      <c r="L55" s="92"/>
      <c r="M55" s="92"/>
      <c r="N55" s="92"/>
      <c r="O55" s="92"/>
      <c r="P55" s="92"/>
      <c r="Q55" s="184">
        <v>46460090070</v>
      </c>
      <c r="R55" s="184">
        <v>46460090070</v>
      </c>
    </row>
    <row r="56" spans="1:18" x14ac:dyDescent="0.2">
      <c r="A56" s="179">
        <v>27</v>
      </c>
      <c r="B56" s="180">
        <v>4643</v>
      </c>
      <c r="C56" s="1747" t="s">
        <v>129</v>
      </c>
      <c r="D56" s="26">
        <v>0</v>
      </c>
      <c r="E56" s="27">
        <v>3.65</v>
      </c>
      <c r="F56" s="1360">
        <v>3.65</v>
      </c>
      <c r="G56" s="1361"/>
      <c r="H56" s="29" t="s">
        <v>42</v>
      </c>
      <c r="I56" s="30"/>
      <c r="J56" s="30"/>
      <c r="K56" s="30"/>
      <c r="L56" s="30"/>
      <c r="M56" s="30"/>
      <c r="N56" s="30"/>
      <c r="O56" s="30"/>
      <c r="P56" s="30"/>
      <c r="Q56" s="184">
        <v>46460100286</v>
      </c>
      <c r="R56" s="184">
        <v>46460100286</v>
      </c>
    </row>
    <row r="57" spans="1:18" ht="12.75" customHeight="1" x14ac:dyDescent="0.2">
      <c r="A57" s="192"/>
      <c r="B57" s="238"/>
      <c r="C57" s="1748"/>
      <c r="D57" s="35">
        <v>3.65</v>
      </c>
      <c r="E57" s="36">
        <v>3.79</v>
      </c>
      <c r="F57" s="1364">
        <v>0.14000000000000001</v>
      </c>
      <c r="G57" s="1365"/>
      <c r="H57" s="239" t="s">
        <v>44</v>
      </c>
      <c r="I57" s="38"/>
      <c r="J57" s="38"/>
      <c r="K57" s="38"/>
      <c r="L57" s="38"/>
      <c r="M57" s="38"/>
      <c r="N57" s="38"/>
      <c r="O57" s="38"/>
      <c r="P57" s="38"/>
      <c r="Q57" s="206">
        <v>46460100286</v>
      </c>
      <c r="R57" s="206">
        <v>46460100286</v>
      </c>
    </row>
    <row r="58" spans="1:18" ht="12.75" customHeight="1" x14ac:dyDescent="0.2">
      <c r="A58" s="185"/>
      <c r="B58" s="186"/>
      <c r="C58" s="187"/>
      <c r="D58" s="43">
        <v>3.79</v>
      </c>
      <c r="E58" s="44">
        <v>3.97</v>
      </c>
      <c r="F58" s="1362">
        <v>0.18</v>
      </c>
      <c r="G58" s="1363">
        <f>SUM(F56:F58)</f>
        <v>3.97</v>
      </c>
      <c r="H58" s="189" t="s">
        <v>44</v>
      </c>
      <c r="I58" s="47"/>
      <c r="J58" s="47"/>
      <c r="K58" s="47"/>
      <c r="L58" s="47"/>
      <c r="M58" s="47"/>
      <c r="N58" s="47"/>
      <c r="O58" s="47"/>
      <c r="P58" s="47"/>
      <c r="Q58" s="191" t="s">
        <v>76</v>
      </c>
      <c r="R58" s="207">
        <v>46460090103001</v>
      </c>
    </row>
    <row r="59" spans="1:18" x14ac:dyDescent="0.2">
      <c r="A59" s="185">
        <v>28</v>
      </c>
      <c r="B59" s="240">
        <v>4645</v>
      </c>
      <c r="C59" s="241" t="s">
        <v>130</v>
      </c>
      <c r="D59" s="89">
        <v>0</v>
      </c>
      <c r="E59" s="90">
        <v>0.11</v>
      </c>
      <c r="F59" s="1355">
        <v>0.11</v>
      </c>
      <c r="G59" s="1356">
        <f>F59</f>
        <v>0.11</v>
      </c>
      <c r="H59" s="91" t="s">
        <v>44</v>
      </c>
      <c r="I59" s="92"/>
      <c r="J59" s="92"/>
      <c r="K59" s="92"/>
      <c r="L59" s="92"/>
      <c r="M59" s="92"/>
      <c r="N59" s="92"/>
      <c r="O59" s="92"/>
      <c r="P59" s="92"/>
      <c r="Q59" s="92">
        <v>46460100023</v>
      </c>
      <c r="R59" s="191">
        <v>46460100104</v>
      </c>
    </row>
    <row r="60" spans="1:18" ht="3.75" customHeight="1" x14ac:dyDescent="0.2"/>
    <row r="61" spans="1:18" ht="12.75" customHeight="1" x14ac:dyDescent="0.2">
      <c r="A61" s="63" t="s">
        <v>286</v>
      </c>
      <c r="B61" s="64"/>
      <c r="C61" s="65"/>
      <c r="D61" s="65"/>
      <c r="E61" s="66"/>
      <c r="F61" s="67">
        <f>SUM(F11:F59)</f>
        <v>41.879999999999995</v>
      </c>
      <c r="G61" s="1202"/>
      <c r="H61" s="68"/>
      <c r="I61" s="16"/>
      <c r="J61" s="69"/>
      <c r="K61" s="70" t="s">
        <v>46</v>
      </c>
      <c r="L61" s="71">
        <f>SUM(L11:L59)</f>
        <v>0</v>
      </c>
      <c r="M61" s="71">
        <f>SUM(M11:M59)</f>
        <v>0</v>
      </c>
      <c r="N61" s="62"/>
      <c r="O61" s="70" t="s">
        <v>1</v>
      </c>
      <c r="P61" s="71">
        <f>SUM(P11:P59)</f>
        <v>0</v>
      </c>
      <c r="Q61" s="62"/>
    </row>
    <row r="62" spans="1:18" ht="12.75" customHeight="1" x14ac:dyDescent="0.2">
      <c r="A62" s="72" t="s">
        <v>47</v>
      </c>
      <c r="B62" s="73"/>
      <c r="C62" s="74"/>
      <c r="D62" s="74"/>
      <c r="E62" s="75"/>
      <c r="F62" s="955">
        <f>SUMIF(H11:H59,"melnais",F11:F59)</f>
        <v>5.96</v>
      </c>
      <c r="G62" s="1203"/>
      <c r="H62" s="76"/>
      <c r="I62" s="77"/>
      <c r="J62" s="62"/>
      <c r="K62" s="62"/>
      <c r="L62" s="78"/>
      <c r="M62" s="78"/>
      <c r="N62" s="62"/>
      <c r="O62" s="62"/>
      <c r="P62" s="62"/>
      <c r="Q62" s="62"/>
    </row>
    <row r="63" spans="1:18" ht="12.75" customHeight="1" x14ac:dyDescent="0.2">
      <c r="A63" s="72" t="s">
        <v>48</v>
      </c>
      <c r="B63" s="73"/>
      <c r="C63" s="74"/>
      <c r="D63" s="74"/>
      <c r="E63" s="75"/>
      <c r="F63" s="955">
        <f>SUMIF(H11:H59,"bruģis",F11:F59)</f>
        <v>0.3</v>
      </c>
      <c r="G63" s="1203"/>
      <c r="I63" s="16"/>
      <c r="J63" s="62"/>
      <c r="N63" s="62"/>
      <c r="O63" s="62"/>
      <c r="P63" s="62"/>
      <c r="Q63" s="62"/>
    </row>
    <row r="64" spans="1:18" ht="12.75" customHeight="1" x14ac:dyDescent="0.2">
      <c r="A64" s="72" t="s">
        <v>49</v>
      </c>
      <c r="B64" s="73"/>
      <c r="C64" s="74"/>
      <c r="D64" s="74"/>
      <c r="E64" s="75"/>
      <c r="F64" s="955">
        <f>SUMIF(H11:H59,"grants",F11:F59)</f>
        <v>35.620000000000005</v>
      </c>
      <c r="G64" s="1203"/>
      <c r="I64" s="16"/>
      <c r="J64" s="62"/>
      <c r="N64" s="62"/>
      <c r="O64" s="62"/>
      <c r="P64" s="62"/>
      <c r="Q64" s="62"/>
    </row>
    <row r="65" spans="1:18" ht="12.75" customHeight="1" x14ac:dyDescent="0.2">
      <c r="A65" s="72" t="s">
        <v>50</v>
      </c>
      <c r="B65" s="73"/>
      <c r="C65" s="74"/>
      <c r="D65" s="74"/>
      <c r="E65" s="75"/>
      <c r="F65" s="955">
        <f>SUMIF(H11:H59,"cits segums",F11:F59)</f>
        <v>0</v>
      </c>
      <c r="G65" s="1203"/>
      <c r="H65" s="77"/>
      <c r="I65" s="16"/>
      <c r="J65" s="79"/>
      <c r="N65" s="62"/>
      <c r="O65" s="62"/>
      <c r="P65" s="62"/>
      <c r="Q65" s="62"/>
    </row>
    <row r="66" spans="1:18" ht="5.25" customHeight="1" x14ac:dyDescent="0.2">
      <c r="D66" s="9"/>
      <c r="E66" s="9"/>
      <c r="F66" s="80"/>
      <c r="G66" s="80"/>
      <c r="H66" s="60"/>
      <c r="I66" s="16"/>
      <c r="J66" s="62"/>
      <c r="N66" s="62"/>
      <c r="O66" s="62"/>
      <c r="P66" s="62"/>
      <c r="Q66" s="62"/>
    </row>
    <row r="67" spans="1:18" ht="12.75" customHeight="1" x14ac:dyDescent="0.2">
      <c r="A67" s="5"/>
      <c r="B67" s="5"/>
      <c r="C67" s="6" t="s">
        <v>51</v>
      </c>
      <c r="D67" s="1720" t="str">
        <f>KOPA!$A$31</f>
        <v>2022.gada 18.oktobris</v>
      </c>
      <c r="E67" s="1720"/>
      <c r="F67" s="1720"/>
      <c r="G67" s="82"/>
      <c r="H67" s="81"/>
      <c r="I67" s="81"/>
      <c r="J67" s="82"/>
      <c r="K67" s="82"/>
      <c r="O67" s="62"/>
      <c r="P67" s="62"/>
      <c r="Q67" s="62"/>
    </row>
    <row r="68" spans="1:18" ht="12.75" customHeight="1" x14ac:dyDescent="0.2">
      <c r="A68" s="5"/>
      <c r="B68" s="5"/>
      <c r="C68" s="6" t="s">
        <v>52</v>
      </c>
      <c r="D68" s="1720" t="s">
        <v>53</v>
      </c>
      <c r="E68" s="1720"/>
      <c r="F68" s="1720"/>
      <c r="G68" s="1720"/>
      <c r="H68" s="1720"/>
      <c r="I68" s="1720"/>
      <c r="J68" s="1720"/>
      <c r="K68" s="1720"/>
      <c r="M68" s="83"/>
      <c r="N68" s="83"/>
      <c r="O68" s="62"/>
      <c r="P68" s="1725" t="s">
        <v>572</v>
      </c>
      <c r="Q68" s="1725"/>
      <c r="R68" s="1725"/>
    </row>
    <row r="69" spans="1:18" ht="12.75" customHeight="1" x14ac:dyDescent="0.2">
      <c r="A69" s="5"/>
      <c r="B69" s="5"/>
      <c r="C69" s="6"/>
      <c r="D69" s="1721" t="s">
        <v>54</v>
      </c>
      <c r="E69" s="1721"/>
      <c r="F69" s="1721"/>
      <c r="G69" s="1721"/>
      <c r="H69" s="1721"/>
      <c r="I69" s="1721"/>
      <c r="J69" s="1721"/>
      <c r="K69" s="1721"/>
      <c r="M69" s="1722" t="s">
        <v>55</v>
      </c>
      <c r="N69" s="1722"/>
      <c r="O69" s="62"/>
      <c r="P69" s="1725"/>
      <c r="Q69" s="1725"/>
      <c r="R69" s="1725"/>
    </row>
    <row r="70" spans="1:18" x14ac:dyDescent="0.2">
      <c r="A70" s="5"/>
      <c r="B70" s="5"/>
      <c r="C70" s="6" t="s">
        <v>51</v>
      </c>
      <c r="D70" s="1728" t="str">
        <f>D67</f>
        <v>2022.gada 18.oktobris</v>
      </c>
      <c r="E70" s="1728"/>
      <c r="F70" s="1728"/>
      <c r="G70" s="82"/>
      <c r="H70" s="81"/>
      <c r="I70" s="81"/>
      <c r="J70" s="82"/>
      <c r="K70" s="82"/>
      <c r="O70" s="62"/>
      <c r="P70" s="1725"/>
      <c r="Q70" s="1725"/>
      <c r="R70" s="1725"/>
    </row>
    <row r="71" spans="1:18" x14ac:dyDescent="0.2">
      <c r="A71" s="5"/>
      <c r="B71" s="5"/>
      <c r="C71" s="6" t="s">
        <v>56</v>
      </c>
      <c r="D71" s="1720" t="str">
        <f>KOPA!$N$31</f>
        <v>Dobeles novada domes priekšsēdētājs Ivars Gorskis</v>
      </c>
      <c r="E71" s="1720"/>
      <c r="F71" s="1720"/>
      <c r="G71" s="1720"/>
      <c r="H71" s="1720"/>
      <c r="I71" s="1720"/>
      <c r="J71" s="1720"/>
      <c r="K71" s="1720"/>
      <c r="M71" s="83"/>
      <c r="N71" s="83"/>
      <c r="O71" s="62"/>
      <c r="P71" s="824"/>
      <c r="Q71" s="824"/>
      <c r="R71" s="824"/>
    </row>
    <row r="72" spans="1:18" x14ac:dyDescent="0.2">
      <c r="A72" s="5"/>
      <c r="B72" s="5"/>
      <c r="C72" s="6"/>
      <c r="D72" s="1721" t="s">
        <v>54</v>
      </c>
      <c r="E72" s="1721"/>
      <c r="F72" s="1721"/>
      <c r="G72" s="1721"/>
      <c r="H72" s="1721"/>
      <c r="I72" s="1721"/>
      <c r="J72" s="1721"/>
      <c r="K72" s="1721"/>
      <c r="M72" s="1722" t="s">
        <v>55</v>
      </c>
      <c r="N72" s="1722"/>
      <c r="O72" s="62"/>
      <c r="P72" s="824"/>
      <c r="Q72" s="824"/>
      <c r="R72" s="824"/>
    </row>
    <row r="73" spans="1:18" x14ac:dyDescent="0.2">
      <c r="A73" s="5"/>
      <c r="B73" s="5"/>
      <c r="C73" s="6" t="s">
        <v>51</v>
      </c>
      <c r="D73" s="84" t="s">
        <v>57</v>
      </c>
      <c r="E73" s="84"/>
      <c r="F73" s="84"/>
      <c r="G73" s="81"/>
      <c r="H73" s="81"/>
      <c r="I73" s="81"/>
      <c r="J73" s="82"/>
      <c r="K73" s="82"/>
      <c r="O73" s="62"/>
      <c r="P73" s="62"/>
      <c r="Q73" s="62"/>
    </row>
    <row r="74" spans="1:18" x14ac:dyDescent="0.2">
      <c r="A74" s="5"/>
      <c r="B74" s="5"/>
      <c r="C74" s="6" t="s">
        <v>58</v>
      </c>
      <c r="D74" s="1720" t="s">
        <v>1088</v>
      </c>
      <c r="E74" s="1720"/>
      <c r="F74" s="1720"/>
      <c r="G74" s="1720"/>
      <c r="H74" s="1720"/>
      <c r="I74" s="1720"/>
      <c r="J74" s="1720"/>
      <c r="K74" s="1720"/>
      <c r="M74" s="83"/>
      <c r="N74" s="83"/>
      <c r="O74" s="62"/>
      <c r="P74" s="62"/>
      <c r="Q74" s="62"/>
    </row>
    <row r="75" spans="1:18" x14ac:dyDescent="0.2">
      <c r="D75" s="1721" t="s">
        <v>54</v>
      </c>
      <c r="E75" s="1721"/>
      <c r="F75" s="1721"/>
      <c r="G75" s="1721"/>
      <c r="H75" s="1721"/>
      <c r="I75" s="1721"/>
      <c r="J75" s="1721"/>
      <c r="K75" s="1721"/>
      <c r="M75" s="1722" t="s">
        <v>55</v>
      </c>
      <c r="N75" s="1722"/>
    </row>
  </sheetData>
  <sheetProtection selectLockedCells="1" selectUnlockedCells="1"/>
  <mergeCells count="40">
    <mergeCell ref="J8:K8"/>
    <mergeCell ref="D7:H7"/>
    <mergeCell ref="D8:E8"/>
    <mergeCell ref="H8:H9"/>
    <mergeCell ref="F8:G8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Q8:Q9"/>
    <mergeCell ref="R8:R9"/>
    <mergeCell ref="L8:L9"/>
    <mergeCell ref="I7:O7"/>
    <mergeCell ref="P7:P9"/>
    <mergeCell ref="I8:I9"/>
    <mergeCell ref="D74:K74"/>
    <mergeCell ref="M75:N75"/>
    <mergeCell ref="C51:C53"/>
    <mergeCell ref="C56:C57"/>
    <mergeCell ref="D67:F67"/>
    <mergeCell ref="D68:K68"/>
    <mergeCell ref="D69:K69"/>
    <mergeCell ref="M69:N69"/>
    <mergeCell ref="D71:K71"/>
    <mergeCell ref="D72:K72"/>
    <mergeCell ref="M72:N72"/>
    <mergeCell ref="D75:K75"/>
    <mergeCell ref="B10:C10"/>
    <mergeCell ref="C13:C14"/>
    <mergeCell ref="C18:C19"/>
    <mergeCell ref="C21:C22"/>
    <mergeCell ref="P68:R70"/>
    <mergeCell ref="D70:F70"/>
    <mergeCell ref="F10:G10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  <rowBreaks count="1" manualBreakCount="1">
    <brk id="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56597-53E0-45BD-824A-07102F58EE8D}">
  <sheetPr codeName="Sheet12">
    <tabColor theme="2" tint="-0.249977111117893"/>
  </sheetPr>
  <dimension ref="A1:T38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131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x14ac:dyDescent="0.2">
      <c r="A11" s="110">
        <v>1</v>
      </c>
      <c r="B11" s="111">
        <v>4601</v>
      </c>
      <c r="C11" s="242" t="s">
        <v>132</v>
      </c>
      <c r="D11" s="26">
        <v>0</v>
      </c>
      <c r="E11" s="27">
        <v>2.7</v>
      </c>
      <c r="F11" s="1360">
        <v>2.7</v>
      </c>
      <c r="G11" s="1361">
        <f>F11</f>
        <v>2.7</v>
      </c>
      <c r="H11" s="29" t="s">
        <v>10</v>
      </c>
      <c r="I11" s="92"/>
      <c r="J11" s="92"/>
      <c r="K11" s="92"/>
      <c r="L11" s="92"/>
      <c r="M11" s="92"/>
      <c r="N11" s="92"/>
      <c r="O11" s="92"/>
      <c r="P11" s="92"/>
      <c r="Q11" s="92">
        <v>46460010122</v>
      </c>
      <c r="R11" s="184">
        <v>46460010122</v>
      </c>
    </row>
    <row r="12" spans="1:20" ht="11.25" customHeight="1" x14ac:dyDescent="0.2">
      <c r="A12" s="23">
        <v>2</v>
      </c>
      <c r="B12" s="24">
        <v>4602</v>
      </c>
      <c r="C12" s="1749" t="s">
        <v>133</v>
      </c>
      <c r="D12" s="26">
        <v>0</v>
      </c>
      <c r="E12" s="27">
        <v>1.53</v>
      </c>
      <c r="F12" s="50">
        <v>1.53</v>
      </c>
      <c r="G12" s="51"/>
      <c r="H12" s="29" t="s">
        <v>42</v>
      </c>
      <c r="I12" s="30"/>
      <c r="J12" s="30"/>
      <c r="K12" s="30"/>
      <c r="L12" s="30"/>
      <c r="M12" s="30"/>
      <c r="N12" s="30"/>
      <c r="O12" s="30"/>
      <c r="P12" s="30"/>
      <c r="Q12" s="30">
        <v>46460010135</v>
      </c>
      <c r="R12" s="184">
        <v>46460050056</v>
      </c>
    </row>
    <row r="13" spans="1:20" ht="12.75" customHeight="1" x14ac:dyDescent="0.2">
      <c r="A13" s="40"/>
      <c r="B13" s="41"/>
      <c r="C13" s="1750"/>
      <c r="D13" s="43">
        <v>1.53</v>
      </c>
      <c r="E13" s="243">
        <v>4.4000000000000004</v>
      </c>
      <c r="F13" s="55">
        <v>2.87</v>
      </c>
      <c r="G13" s="56">
        <f>SUM(F12:F13)</f>
        <v>4.4000000000000004</v>
      </c>
      <c r="H13" s="244" t="s">
        <v>42</v>
      </c>
      <c r="I13" s="47"/>
      <c r="J13" s="47"/>
      <c r="K13" s="47"/>
      <c r="L13" s="47"/>
      <c r="M13" s="47"/>
      <c r="N13" s="47"/>
      <c r="O13" s="47"/>
      <c r="P13" s="47"/>
      <c r="Q13" s="47">
        <v>46460010135</v>
      </c>
      <c r="R13" s="191">
        <v>46460010135</v>
      </c>
    </row>
    <row r="14" spans="1:20" x14ac:dyDescent="0.2">
      <c r="A14" s="23">
        <v>3</v>
      </c>
      <c r="B14" s="24">
        <v>4610</v>
      </c>
      <c r="C14" s="245" t="s">
        <v>134</v>
      </c>
      <c r="D14" s="26">
        <v>0</v>
      </c>
      <c r="E14" s="27">
        <v>0.05</v>
      </c>
      <c r="F14" s="50">
        <v>0.05</v>
      </c>
      <c r="G14" s="51"/>
      <c r="H14" s="29" t="s">
        <v>44</v>
      </c>
      <c r="I14" s="30"/>
      <c r="J14" s="30"/>
      <c r="K14" s="30"/>
      <c r="L14" s="30"/>
      <c r="M14" s="30"/>
      <c r="N14" s="30"/>
      <c r="O14" s="30"/>
      <c r="P14" s="30"/>
      <c r="Q14" s="184">
        <v>46460030172</v>
      </c>
      <c r="R14" s="184">
        <v>46460030172</v>
      </c>
    </row>
    <row r="15" spans="1:20" x14ac:dyDescent="0.2">
      <c r="A15" s="40"/>
      <c r="B15" s="246"/>
      <c r="C15" s="247"/>
      <c r="D15" s="43">
        <v>0.05</v>
      </c>
      <c r="E15" s="44">
        <v>0.16999999999999998</v>
      </c>
      <c r="F15" s="55">
        <v>0.12</v>
      </c>
      <c r="G15" s="56">
        <f>SUM(F14:F15)</f>
        <v>0.16999999999999998</v>
      </c>
      <c r="H15" s="189" t="s">
        <v>42</v>
      </c>
      <c r="I15" s="47"/>
      <c r="J15" s="47"/>
      <c r="K15" s="47"/>
      <c r="L15" s="47"/>
      <c r="M15" s="47"/>
      <c r="N15" s="47"/>
      <c r="O15" s="47"/>
      <c r="P15" s="47"/>
      <c r="Q15" s="191">
        <v>46460030172</v>
      </c>
      <c r="R15" s="191">
        <v>46460030172</v>
      </c>
    </row>
    <row r="16" spans="1:20" x14ac:dyDescent="0.2">
      <c r="A16" s="110">
        <v>4</v>
      </c>
      <c r="B16" s="111">
        <v>4625</v>
      </c>
      <c r="C16" s="237" t="s">
        <v>135</v>
      </c>
      <c r="D16" s="26">
        <v>0</v>
      </c>
      <c r="E16" s="94">
        <v>0.25</v>
      </c>
      <c r="F16" s="175">
        <v>0.25</v>
      </c>
      <c r="G16" s="1359">
        <f>F16</f>
        <v>0.25</v>
      </c>
      <c r="H16" s="95" t="s">
        <v>44</v>
      </c>
      <c r="I16" s="92"/>
      <c r="J16" s="92"/>
      <c r="K16" s="92"/>
      <c r="L16" s="92"/>
      <c r="M16" s="92"/>
      <c r="N16" s="92"/>
      <c r="O16" s="92"/>
      <c r="P16" s="92"/>
      <c r="Q16" s="184">
        <v>46460080395</v>
      </c>
      <c r="R16" s="184">
        <v>46460080395</v>
      </c>
    </row>
    <row r="17" spans="1:18" x14ac:dyDescent="0.2">
      <c r="A17" s="23">
        <v>5</v>
      </c>
      <c r="B17" s="24">
        <v>4641</v>
      </c>
      <c r="C17" s="245" t="s">
        <v>136</v>
      </c>
      <c r="D17" s="26">
        <v>0</v>
      </c>
      <c r="E17" s="27">
        <v>0.35</v>
      </c>
      <c r="F17" s="50">
        <v>0.35</v>
      </c>
      <c r="G17" s="51"/>
      <c r="H17" s="29" t="s">
        <v>42</v>
      </c>
      <c r="I17" s="30"/>
      <c r="J17" s="30"/>
      <c r="K17" s="30"/>
      <c r="L17" s="30"/>
      <c r="M17" s="30"/>
      <c r="N17" s="30"/>
      <c r="O17" s="30"/>
      <c r="P17" s="30"/>
      <c r="Q17" s="184">
        <v>46460090090</v>
      </c>
      <c r="R17" s="184">
        <v>46460090090</v>
      </c>
    </row>
    <row r="18" spans="1:18" x14ac:dyDescent="0.2">
      <c r="A18" s="40"/>
      <c r="B18" s="246"/>
      <c r="C18" s="247"/>
      <c r="D18" s="43">
        <v>0.35</v>
      </c>
      <c r="E18" s="44">
        <v>0.55000000000000004</v>
      </c>
      <c r="F18" s="1362">
        <v>0.2</v>
      </c>
      <c r="G18" s="56">
        <f>SUM(F17:F18)</f>
        <v>0.55000000000000004</v>
      </c>
      <c r="H18" s="189" t="s">
        <v>42</v>
      </c>
      <c r="I18" s="47"/>
      <c r="J18" s="47"/>
      <c r="K18" s="47"/>
      <c r="L18" s="47"/>
      <c r="M18" s="47"/>
      <c r="N18" s="47"/>
      <c r="O18" s="47"/>
      <c r="P18" s="47"/>
      <c r="Q18" s="191" t="s">
        <v>76</v>
      </c>
      <c r="R18" s="207">
        <v>46460090077001</v>
      </c>
    </row>
    <row r="19" spans="1:18" x14ac:dyDescent="0.2">
      <c r="A19" s="248">
        <v>6</v>
      </c>
      <c r="B19" s="249">
        <v>4644</v>
      </c>
      <c r="C19" s="250" t="s">
        <v>137</v>
      </c>
      <c r="D19" s="251">
        <v>0</v>
      </c>
      <c r="E19" s="252">
        <v>0.67</v>
      </c>
      <c r="F19" s="1360">
        <v>0.67</v>
      </c>
      <c r="G19" s="1361"/>
      <c r="H19" s="253" t="s">
        <v>42</v>
      </c>
      <c r="I19" s="30"/>
      <c r="J19" s="30"/>
      <c r="K19" s="30"/>
      <c r="L19" s="30"/>
      <c r="M19" s="30"/>
      <c r="N19" s="30"/>
      <c r="O19" s="30"/>
      <c r="P19" s="30"/>
      <c r="Q19" s="254" t="s">
        <v>76</v>
      </c>
      <c r="R19" s="255">
        <v>46460100014002</v>
      </c>
    </row>
    <row r="20" spans="1:18" x14ac:dyDescent="0.2">
      <c r="A20" s="224"/>
      <c r="B20" s="256"/>
      <c r="C20" s="257"/>
      <c r="D20" s="258">
        <v>0.67</v>
      </c>
      <c r="E20" s="259">
        <v>1.23</v>
      </c>
      <c r="F20" s="1362">
        <v>0.56000000000000005</v>
      </c>
      <c r="G20" s="56">
        <f>SUM(F19:F20)</f>
        <v>1.23</v>
      </c>
      <c r="H20" s="260" t="s">
        <v>42</v>
      </c>
      <c r="I20" s="47"/>
      <c r="J20" s="47"/>
      <c r="K20" s="47"/>
      <c r="L20" s="47"/>
      <c r="M20" s="47"/>
      <c r="N20" s="47"/>
      <c r="O20" s="47"/>
      <c r="P20" s="47"/>
      <c r="Q20" s="261">
        <v>46460100289</v>
      </c>
      <c r="R20" s="261">
        <v>46460100289</v>
      </c>
    </row>
    <row r="21" spans="1:18" x14ac:dyDescent="0.2">
      <c r="A21" s="262">
        <v>7</v>
      </c>
      <c r="B21" s="263">
        <v>4646</v>
      </c>
      <c r="C21" s="264" t="s">
        <v>138</v>
      </c>
      <c r="D21" s="265">
        <v>0</v>
      </c>
      <c r="E21" s="266">
        <v>0.64</v>
      </c>
      <c r="F21" s="50">
        <v>0.64</v>
      </c>
      <c r="G21" s="51">
        <f>F21</f>
        <v>0.64</v>
      </c>
      <c r="H21" s="267" t="s">
        <v>42</v>
      </c>
      <c r="I21" s="92"/>
      <c r="J21" s="92"/>
      <c r="K21" s="92"/>
      <c r="L21" s="92"/>
      <c r="M21" s="92"/>
      <c r="N21" s="92"/>
      <c r="O21" s="92"/>
      <c r="P21" s="92"/>
      <c r="Q21" s="184">
        <v>46460100302</v>
      </c>
      <c r="R21" s="184">
        <v>46460100302</v>
      </c>
    </row>
    <row r="22" spans="1:18" x14ac:dyDescent="0.2">
      <c r="A22" s="86">
        <v>8</v>
      </c>
      <c r="B22" s="87">
        <v>4648</v>
      </c>
      <c r="C22" s="208" t="s">
        <v>139</v>
      </c>
      <c r="D22" s="99">
        <v>0</v>
      </c>
      <c r="E22" s="100">
        <v>0.74</v>
      </c>
      <c r="F22" s="175">
        <v>0.74</v>
      </c>
      <c r="G22" s="176">
        <f>F22</f>
        <v>0.74</v>
      </c>
      <c r="H22" s="101" t="s">
        <v>42</v>
      </c>
      <c r="I22" s="92"/>
      <c r="J22" s="92"/>
      <c r="K22" s="92"/>
      <c r="L22" s="92"/>
      <c r="M22" s="92"/>
      <c r="N22" s="92"/>
      <c r="O22" s="92"/>
      <c r="P22" s="92"/>
      <c r="Q22" s="178">
        <v>46460100280</v>
      </c>
      <c r="R22" s="178">
        <v>46460100280</v>
      </c>
    </row>
    <row r="23" spans="1:18" ht="3.75" customHeight="1" x14ac:dyDescent="0.2"/>
    <row r="24" spans="1:18" ht="12.75" customHeight="1" x14ac:dyDescent="0.2">
      <c r="A24" s="63" t="s">
        <v>87</v>
      </c>
      <c r="B24" s="64"/>
      <c r="C24" s="65"/>
      <c r="D24" s="65"/>
      <c r="E24" s="66"/>
      <c r="F24" s="67">
        <f>SUM(F11:F22)</f>
        <v>10.680000000000001</v>
      </c>
      <c r="G24" s="1202"/>
      <c r="H24" s="68"/>
      <c r="I24" s="16"/>
      <c r="J24" s="69"/>
      <c r="K24" s="70" t="s">
        <v>46</v>
      </c>
      <c r="L24" s="71">
        <f>SUM(L11:L22)</f>
        <v>0</v>
      </c>
      <c r="M24" s="71">
        <f>SUM(M11:M22)</f>
        <v>0</v>
      </c>
      <c r="N24" s="62"/>
      <c r="O24" s="70" t="s">
        <v>1</v>
      </c>
      <c r="P24" s="71">
        <f>SUM(P11:P22)</f>
        <v>0</v>
      </c>
      <c r="Q24" s="62"/>
    </row>
    <row r="25" spans="1:18" ht="12.75" customHeight="1" x14ac:dyDescent="0.2">
      <c r="A25" s="72" t="s">
        <v>47</v>
      </c>
      <c r="B25" s="73"/>
      <c r="C25" s="74"/>
      <c r="D25" s="74"/>
      <c r="E25" s="75"/>
      <c r="F25" s="955">
        <f>SUMIF(H11:H22,"melnais",F11:F22)</f>
        <v>0.3</v>
      </c>
      <c r="G25" s="1203"/>
      <c r="H25" s="76"/>
      <c r="I25" s="77"/>
      <c r="J25" s="62"/>
      <c r="K25" s="62"/>
      <c r="L25" s="78"/>
      <c r="M25" s="78"/>
      <c r="N25" s="62"/>
      <c r="O25" s="62"/>
      <c r="P25" s="62"/>
      <c r="Q25" s="62"/>
    </row>
    <row r="26" spans="1:18" ht="12.75" customHeight="1" x14ac:dyDescent="0.2">
      <c r="A26" s="72" t="s">
        <v>48</v>
      </c>
      <c r="B26" s="73"/>
      <c r="C26" s="74"/>
      <c r="D26" s="74"/>
      <c r="E26" s="75"/>
      <c r="F26" s="955">
        <f>SUMIF(H11:H22,"bruģis",F11:F22)</f>
        <v>0</v>
      </c>
      <c r="G26" s="1203"/>
      <c r="I26" s="16"/>
      <c r="J26" s="62"/>
      <c r="N26" s="62"/>
      <c r="O26" s="62"/>
      <c r="P26" s="62"/>
      <c r="Q26" s="62"/>
    </row>
    <row r="27" spans="1:18" ht="12.75" customHeight="1" x14ac:dyDescent="0.2">
      <c r="A27" s="72" t="s">
        <v>49</v>
      </c>
      <c r="B27" s="73"/>
      <c r="C27" s="74"/>
      <c r="D27" s="74"/>
      <c r="E27" s="75"/>
      <c r="F27" s="955">
        <f>SUMIF(H11:H22,"grants",F11:F22)</f>
        <v>7.6800000000000006</v>
      </c>
      <c r="G27" s="1203"/>
      <c r="I27" s="16"/>
      <c r="J27" s="62"/>
      <c r="N27" s="62"/>
      <c r="O27" s="62"/>
      <c r="P27" s="62"/>
      <c r="Q27" s="62"/>
    </row>
    <row r="28" spans="1:18" ht="12.75" customHeight="1" x14ac:dyDescent="0.2">
      <c r="A28" s="72" t="s">
        <v>50</v>
      </c>
      <c r="B28" s="73"/>
      <c r="C28" s="74"/>
      <c r="D28" s="74"/>
      <c r="E28" s="75"/>
      <c r="F28" s="955">
        <f>SUMIF(H11:H22,"cits segums",F11:F22)</f>
        <v>2.7</v>
      </c>
      <c r="G28" s="1203"/>
      <c r="H28" s="77"/>
      <c r="I28" s="16"/>
      <c r="J28" s="79"/>
      <c r="N28" s="62"/>
      <c r="O28" s="62"/>
      <c r="P28" s="62"/>
      <c r="Q28" s="62"/>
    </row>
    <row r="29" spans="1:18" ht="5.25" customHeight="1" x14ac:dyDescent="0.2">
      <c r="D29" s="9"/>
      <c r="E29" s="9"/>
      <c r="F29" s="80"/>
      <c r="G29" s="80"/>
      <c r="H29" s="60"/>
      <c r="I29" s="16"/>
      <c r="J29" s="62"/>
      <c r="N29" s="62"/>
      <c r="O29" s="62"/>
      <c r="P29" s="62"/>
      <c r="Q29" s="62"/>
    </row>
    <row r="30" spans="1:18" ht="12.75" customHeight="1" x14ac:dyDescent="0.2">
      <c r="A30" s="5"/>
      <c r="B30" s="5"/>
      <c r="C30" s="6" t="s">
        <v>51</v>
      </c>
      <c r="D30" s="1720" t="str">
        <f>KOPA!$A$31</f>
        <v>2022.gada 18.oktobris</v>
      </c>
      <c r="E30" s="1720"/>
      <c r="F30" s="1720"/>
      <c r="G30" s="82"/>
      <c r="H30" s="81"/>
      <c r="I30" s="81"/>
      <c r="J30" s="82"/>
      <c r="K30" s="82"/>
      <c r="O30" s="62"/>
      <c r="P30" s="62"/>
      <c r="Q30" s="62"/>
    </row>
    <row r="31" spans="1:18" ht="12.75" customHeight="1" x14ac:dyDescent="0.2">
      <c r="A31" s="5"/>
      <c r="B31" s="5"/>
      <c r="C31" s="6" t="s">
        <v>52</v>
      </c>
      <c r="D31" s="1720" t="s">
        <v>53</v>
      </c>
      <c r="E31" s="1720"/>
      <c r="F31" s="1720"/>
      <c r="G31" s="1720"/>
      <c r="H31" s="1720"/>
      <c r="I31" s="1720"/>
      <c r="J31" s="1720"/>
      <c r="K31" s="1720"/>
      <c r="M31" s="83"/>
      <c r="N31" s="83"/>
      <c r="O31" s="62"/>
      <c r="P31" s="1725" t="s">
        <v>572</v>
      </c>
      <c r="Q31" s="1725"/>
      <c r="R31" s="1725"/>
    </row>
    <row r="32" spans="1:18" ht="12.75" customHeight="1" x14ac:dyDescent="0.2">
      <c r="A32" s="5"/>
      <c r="B32" s="5"/>
      <c r="C32" s="6"/>
      <c r="D32" s="1721" t="s">
        <v>54</v>
      </c>
      <c r="E32" s="1721"/>
      <c r="F32" s="1721"/>
      <c r="G32" s="1721"/>
      <c r="H32" s="1721"/>
      <c r="I32" s="1721"/>
      <c r="J32" s="1721"/>
      <c r="K32" s="1721"/>
      <c r="M32" s="1722" t="s">
        <v>55</v>
      </c>
      <c r="N32" s="1722"/>
      <c r="O32" s="62"/>
      <c r="P32" s="1725"/>
      <c r="Q32" s="1725"/>
      <c r="R32" s="1725"/>
    </row>
    <row r="33" spans="1:18" x14ac:dyDescent="0.2">
      <c r="A33" s="5"/>
      <c r="B33" s="5"/>
      <c r="C33" s="6" t="s">
        <v>51</v>
      </c>
      <c r="D33" s="1728" t="str">
        <f>D30</f>
        <v>2022.gada 18.oktobris</v>
      </c>
      <c r="E33" s="1728"/>
      <c r="F33" s="1728"/>
      <c r="G33" s="82"/>
      <c r="H33" s="81"/>
      <c r="I33" s="81"/>
      <c r="J33" s="82"/>
      <c r="K33" s="82"/>
      <c r="O33" s="62"/>
      <c r="P33" s="1725"/>
      <c r="Q33" s="1725"/>
      <c r="R33" s="1725"/>
    </row>
    <row r="34" spans="1:18" x14ac:dyDescent="0.2">
      <c r="A34" s="5"/>
      <c r="B34" s="5"/>
      <c r="C34" s="6" t="s">
        <v>56</v>
      </c>
      <c r="D34" s="1720" t="str">
        <f>KOPA!$N$31</f>
        <v>Dobeles novada domes priekšsēdētājs Ivars Gorskis</v>
      </c>
      <c r="E34" s="1720"/>
      <c r="F34" s="1720"/>
      <c r="G34" s="1720"/>
      <c r="H34" s="1720"/>
      <c r="I34" s="1720"/>
      <c r="J34" s="1720"/>
      <c r="K34" s="1720"/>
      <c r="M34" s="83"/>
      <c r="N34" s="83"/>
      <c r="O34" s="62"/>
      <c r="P34" s="824"/>
      <c r="Q34" s="824"/>
      <c r="R34" s="824"/>
    </row>
    <row r="35" spans="1:18" x14ac:dyDescent="0.2">
      <c r="A35" s="5"/>
      <c r="B35" s="5"/>
      <c r="C35" s="6"/>
      <c r="D35" s="1721" t="s">
        <v>54</v>
      </c>
      <c r="E35" s="1721"/>
      <c r="F35" s="1721"/>
      <c r="G35" s="1721"/>
      <c r="H35" s="1721"/>
      <c r="I35" s="1721"/>
      <c r="J35" s="1721"/>
      <c r="K35" s="1721"/>
      <c r="M35" s="1722" t="s">
        <v>55</v>
      </c>
      <c r="N35" s="1722"/>
      <c r="O35" s="62"/>
      <c r="P35" s="824"/>
      <c r="Q35" s="824"/>
      <c r="R35" s="824"/>
    </row>
    <row r="36" spans="1:18" x14ac:dyDescent="0.2">
      <c r="A36" s="5"/>
      <c r="B36" s="5"/>
      <c r="C36" s="6" t="s">
        <v>51</v>
      </c>
      <c r="D36" s="84" t="s">
        <v>57</v>
      </c>
      <c r="E36" s="84"/>
      <c r="F36" s="84"/>
      <c r="G36" s="81"/>
      <c r="H36" s="81"/>
      <c r="I36" s="81"/>
      <c r="J36" s="82"/>
      <c r="K36" s="82"/>
      <c r="O36" s="62"/>
      <c r="P36" s="62"/>
      <c r="Q36" s="62"/>
    </row>
    <row r="37" spans="1:18" x14ac:dyDescent="0.2">
      <c r="A37" s="5"/>
      <c r="B37" s="5"/>
      <c r="C37" s="6" t="s">
        <v>58</v>
      </c>
      <c r="D37" s="1720" t="s">
        <v>1088</v>
      </c>
      <c r="E37" s="1720"/>
      <c r="F37" s="1720"/>
      <c r="G37" s="1720"/>
      <c r="H37" s="1720"/>
      <c r="I37" s="1720"/>
      <c r="J37" s="1720"/>
      <c r="K37" s="1720"/>
      <c r="M37" s="83"/>
      <c r="N37" s="83"/>
      <c r="O37" s="62"/>
      <c r="P37" s="62"/>
      <c r="Q37" s="62"/>
    </row>
    <row r="38" spans="1:18" x14ac:dyDescent="0.2">
      <c r="D38" s="1721" t="s">
        <v>54</v>
      </c>
      <c r="E38" s="1721"/>
      <c r="F38" s="1721"/>
      <c r="G38" s="1721"/>
      <c r="H38" s="1721"/>
      <c r="I38" s="1721"/>
      <c r="J38" s="1721"/>
      <c r="K38" s="1721"/>
      <c r="M38" s="1722" t="s">
        <v>55</v>
      </c>
      <c r="N38" s="1722"/>
    </row>
  </sheetData>
  <sheetProtection selectLockedCells="1" selectUnlockedCells="1"/>
  <mergeCells count="36">
    <mergeCell ref="Q8:Q9"/>
    <mergeCell ref="R8:R9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I8:I9"/>
    <mergeCell ref="J8:K8"/>
    <mergeCell ref="L8:L9"/>
    <mergeCell ref="F8:G8"/>
    <mergeCell ref="B10:C10"/>
    <mergeCell ref="C12:C13"/>
    <mergeCell ref="D30:F30"/>
    <mergeCell ref="D37:K37"/>
    <mergeCell ref="M38:N38"/>
    <mergeCell ref="D35:K35"/>
    <mergeCell ref="M35:N35"/>
    <mergeCell ref="F10:G10"/>
    <mergeCell ref="D38:K38"/>
    <mergeCell ref="P31:R33"/>
    <mergeCell ref="D32:K32"/>
    <mergeCell ref="M32:N32"/>
    <mergeCell ref="D33:F33"/>
    <mergeCell ref="D34:K34"/>
    <mergeCell ref="D31:K31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0ACBF-BE1A-4649-9CB1-AF29F9B34036}">
  <sheetPr codeName="Sheet13"/>
  <dimension ref="A1:V40"/>
  <sheetViews>
    <sheetView showGridLines="0" view="pageLayout" zoomScaleNormal="100" zoomScaleSheetLayoutView="100" workbookViewId="0">
      <selection activeCell="A6" sqref="A6:A9"/>
    </sheetView>
  </sheetViews>
  <sheetFormatPr defaultColWidth="8.85546875"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0.140625" customWidth="1"/>
  </cols>
  <sheetData>
    <row r="1" spans="1:22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2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2" s="9" customFormat="1" ht="15" customHeight="1" x14ac:dyDescent="0.2">
      <c r="A3" s="5"/>
      <c r="B3" s="5"/>
      <c r="C3" s="6"/>
      <c r="D3" s="1702" t="s">
        <v>716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2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2" s="16" customFormat="1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2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  <c r="S6" s="946"/>
    </row>
    <row r="7" spans="1:22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  <c r="S7" s="946"/>
    </row>
    <row r="8" spans="1:22" ht="15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  <c r="S8" s="946"/>
    </row>
    <row r="9" spans="1:22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  <c r="S9" s="946"/>
    </row>
    <row r="10" spans="1:22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7"/>
    </row>
    <row r="11" spans="1:22" ht="11.25" customHeight="1" x14ac:dyDescent="0.2">
      <c r="A11" s="970">
        <v>1</v>
      </c>
      <c r="B11" s="1062">
        <v>201</v>
      </c>
      <c r="C11" s="1081" t="s">
        <v>1047</v>
      </c>
      <c r="D11" s="971">
        <v>0</v>
      </c>
      <c r="E11" s="971">
        <v>3.19</v>
      </c>
      <c r="F11" s="972">
        <f>E11-D11</f>
        <v>3.19</v>
      </c>
      <c r="G11" s="973">
        <f>F11</f>
        <v>3.19</v>
      </c>
      <c r="H11" s="1476" t="s">
        <v>42</v>
      </c>
      <c r="I11" s="970"/>
      <c r="J11" s="970"/>
      <c r="K11" s="970"/>
      <c r="L11" s="970"/>
      <c r="M11" s="970"/>
      <c r="N11" s="970"/>
      <c r="O11" s="970"/>
      <c r="P11" s="970"/>
      <c r="Q11" s="970"/>
      <c r="R11" s="970">
        <v>46500010291</v>
      </c>
      <c r="S11" s="948"/>
      <c r="T11" s="841"/>
      <c r="U11" s="841"/>
      <c r="V11" s="841"/>
    </row>
    <row r="12" spans="1:22" ht="11.25" customHeight="1" x14ac:dyDescent="0.2">
      <c r="A12" s="970">
        <v>2</v>
      </c>
      <c r="B12" s="1064">
        <v>206</v>
      </c>
      <c r="C12" s="1065" t="s">
        <v>637</v>
      </c>
      <c r="D12" s="974">
        <v>0</v>
      </c>
      <c r="E12" s="974">
        <v>2.6</v>
      </c>
      <c r="F12" s="975">
        <v>2.6</v>
      </c>
      <c r="G12" s="976">
        <f>F12</f>
        <v>2.6</v>
      </c>
      <c r="H12" s="1482" t="s">
        <v>42</v>
      </c>
      <c r="I12" s="977"/>
      <c r="J12" s="977"/>
      <c r="K12" s="977"/>
      <c r="L12" s="977"/>
      <c r="M12" s="977"/>
      <c r="N12" s="977"/>
      <c r="O12" s="977"/>
      <c r="P12" s="977"/>
      <c r="Q12" s="977"/>
      <c r="R12" s="977">
        <v>46500010296</v>
      </c>
      <c r="S12" s="948"/>
      <c r="T12" s="841"/>
      <c r="U12" s="841"/>
      <c r="V12" s="841"/>
    </row>
    <row r="13" spans="1:22" ht="11.25" customHeight="1" x14ac:dyDescent="0.2">
      <c r="A13" s="970">
        <v>3</v>
      </c>
      <c r="B13" s="1064">
        <v>207</v>
      </c>
      <c r="C13" s="1065" t="s">
        <v>638</v>
      </c>
      <c r="D13" s="978">
        <v>0</v>
      </c>
      <c r="E13" s="978">
        <v>0.5</v>
      </c>
      <c r="F13" s="979">
        <v>0.5</v>
      </c>
      <c r="G13" s="980">
        <f>F13</f>
        <v>0.5</v>
      </c>
      <c r="H13" s="1483" t="s">
        <v>42</v>
      </c>
      <c r="I13" s="981"/>
      <c r="J13" s="981"/>
      <c r="K13" s="981"/>
      <c r="L13" s="981"/>
      <c r="M13" s="981"/>
      <c r="N13" s="981"/>
      <c r="O13" s="981"/>
      <c r="P13" s="981"/>
      <c r="Q13" s="981"/>
      <c r="R13" s="981">
        <v>46500010297</v>
      </c>
      <c r="S13" s="948"/>
    </row>
    <row r="14" spans="1:22" ht="11.25" customHeight="1" x14ac:dyDescent="0.2">
      <c r="A14" s="982">
        <v>4</v>
      </c>
      <c r="B14" s="1064">
        <v>208</v>
      </c>
      <c r="C14" s="1092" t="s">
        <v>1048</v>
      </c>
      <c r="D14" s="978">
        <v>0</v>
      </c>
      <c r="E14" s="978">
        <v>0.8</v>
      </c>
      <c r="F14" s="979">
        <v>0.8</v>
      </c>
      <c r="G14" s="980"/>
      <c r="H14" s="1483" t="s">
        <v>42</v>
      </c>
      <c r="I14" s="981"/>
      <c r="J14" s="981"/>
      <c r="K14" s="981"/>
      <c r="L14" s="981"/>
      <c r="M14" s="981"/>
      <c r="N14" s="981"/>
      <c r="O14" s="981"/>
      <c r="P14" s="981"/>
      <c r="Q14" s="981"/>
      <c r="R14" s="981">
        <v>46500010298</v>
      </c>
      <c r="S14" s="948"/>
    </row>
    <row r="15" spans="1:22" ht="11.25" customHeight="1" x14ac:dyDescent="0.2">
      <c r="A15" s="982"/>
      <c r="B15" s="998"/>
      <c r="C15" s="1616"/>
      <c r="D15" s="983">
        <v>0.8</v>
      </c>
      <c r="E15" s="983">
        <v>2.2000000000000002</v>
      </c>
      <c r="F15" s="984">
        <v>1.4</v>
      </c>
      <c r="G15" s="985"/>
      <c r="H15" s="1484" t="s">
        <v>42</v>
      </c>
      <c r="I15" s="986"/>
      <c r="J15" s="986"/>
      <c r="K15" s="986"/>
      <c r="L15" s="986"/>
      <c r="M15" s="986"/>
      <c r="N15" s="986"/>
      <c r="O15" s="986"/>
      <c r="P15" s="986"/>
      <c r="Q15" s="986"/>
      <c r="R15" s="986">
        <v>46500010306</v>
      </c>
      <c r="S15" s="948"/>
    </row>
    <row r="16" spans="1:22" ht="11.25" customHeight="1" x14ac:dyDescent="0.2">
      <c r="A16" s="987"/>
      <c r="B16" s="1082"/>
      <c r="C16" s="1083"/>
      <c r="D16" s="988">
        <v>2.2000000000000002</v>
      </c>
      <c r="E16" s="988">
        <v>3.68</v>
      </c>
      <c r="F16" s="989">
        <v>1.48</v>
      </c>
      <c r="G16" s="990">
        <f>SUM(F14:F16)</f>
        <v>3.68</v>
      </c>
      <c r="H16" s="1485" t="s">
        <v>42</v>
      </c>
      <c r="I16" s="991"/>
      <c r="J16" s="991"/>
      <c r="K16" s="991"/>
      <c r="L16" s="991"/>
      <c r="M16" s="991"/>
      <c r="N16" s="991"/>
      <c r="O16" s="991"/>
      <c r="P16" s="991"/>
      <c r="Q16" s="991"/>
      <c r="R16" s="991">
        <v>46500020099</v>
      </c>
      <c r="S16" s="948"/>
    </row>
    <row r="17" spans="1:19" ht="11.25" customHeight="1" x14ac:dyDescent="0.2">
      <c r="A17" s="987">
        <v>5</v>
      </c>
      <c r="B17" s="998">
        <v>209</v>
      </c>
      <c r="C17" s="1074" t="s">
        <v>1049</v>
      </c>
      <c r="D17" s="992">
        <v>0</v>
      </c>
      <c r="E17" s="992">
        <v>1.71</v>
      </c>
      <c r="F17" s="993">
        <v>1.71</v>
      </c>
      <c r="G17" s="994">
        <f>F17</f>
        <v>1.71</v>
      </c>
      <c r="H17" s="1486" t="s">
        <v>42</v>
      </c>
      <c r="I17" s="982"/>
      <c r="J17" s="982"/>
      <c r="K17" s="982"/>
      <c r="L17" s="982"/>
      <c r="M17" s="982"/>
      <c r="N17" s="982"/>
      <c r="O17" s="982"/>
      <c r="P17" s="982"/>
      <c r="Q17" s="982"/>
      <c r="R17" s="982">
        <v>46500020115</v>
      </c>
      <c r="S17" s="948"/>
    </row>
    <row r="18" spans="1:19" ht="11.25" customHeight="1" x14ac:dyDescent="0.2">
      <c r="A18" s="982">
        <v>6</v>
      </c>
      <c r="B18" s="1064">
        <v>211</v>
      </c>
      <c r="C18" s="1751" t="s">
        <v>1050</v>
      </c>
      <c r="D18" s="978">
        <v>0</v>
      </c>
      <c r="E18" s="978">
        <v>0.3</v>
      </c>
      <c r="F18" s="979">
        <v>0.3</v>
      </c>
      <c r="G18" s="980"/>
      <c r="H18" s="1483" t="s">
        <v>42</v>
      </c>
      <c r="I18" s="981"/>
      <c r="J18" s="981"/>
      <c r="K18" s="981"/>
      <c r="L18" s="981"/>
      <c r="M18" s="981"/>
      <c r="N18" s="981"/>
      <c r="O18" s="981"/>
      <c r="P18" s="981"/>
      <c r="Q18" s="981"/>
      <c r="R18" s="981">
        <v>46500020111</v>
      </c>
      <c r="S18" s="948"/>
    </row>
    <row r="19" spans="1:19" ht="11.25" customHeight="1" x14ac:dyDescent="0.2">
      <c r="A19" s="987"/>
      <c r="B19" s="998"/>
      <c r="C19" s="1752"/>
      <c r="D19" s="983">
        <v>0.3</v>
      </c>
      <c r="E19" s="983">
        <v>4.03</v>
      </c>
      <c r="F19" s="984">
        <v>3.73</v>
      </c>
      <c r="G19" s="985">
        <f>SUM(F18:F19)</f>
        <v>4.03</v>
      </c>
      <c r="H19" s="1484" t="s">
        <v>42</v>
      </c>
      <c r="I19" s="986"/>
      <c r="J19" s="986"/>
      <c r="K19" s="986"/>
      <c r="L19" s="986"/>
      <c r="M19" s="986"/>
      <c r="N19" s="986"/>
      <c r="O19" s="986"/>
      <c r="P19" s="986"/>
      <c r="Q19" s="986"/>
      <c r="R19" s="986">
        <v>46500030067</v>
      </c>
      <c r="S19" s="948"/>
    </row>
    <row r="20" spans="1:19" ht="11.25" customHeight="1" x14ac:dyDescent="0.2">
      <c r="A20" s="982">
        <v>7</v>
      </c>
      <c r="B20" s="1064">
        <v>212</v>
      </c>
      <c r="C20" s="1753" t="s">
        <v>1051</v>
      </c>
      <c r="D20" s="978">
        <v>0</v>
      </c>
      <c r="E20" s="978">
        <v>4.42</v>
      </c>
      <c r="F20" s="979">
        <v>4.42</v>
      </c>
      <c r="G20" s="980"/>
      <c r="H20" s="1483" t="s">
        <v>42</v>
      </c>
      <c r="I20" s="981"/>
      <c r="J20" s="981"/>
      <c r="K20" s="981"/>
      <c r="L20" s="981"/>
      <c r="M20" s="981"/>
      <c r="N20" s="981"/>
      <c r="O20" s="981"/>
      <c r="P20" s="981"/>
      <c r="Q20" s="981"/>
      <c r="R20" s="981">
        <v>46500030068</v>
      </c>
      <c r="S20" s="948"/>
    </row>
    <row r="21" spans="1:19" ht="11.25" customHeight="1" x14ac:dyDescent="0.2">
      <c r="A21" s="987"/>
      <c r="B21" s="1082"/>
      <c r="C21" s="1754"/>
      <c r="D21" s="988">
        <v>4.42</v>
      </c>
      <c r="E21" s="988">
        <v>4.78</v>
      </c>
      <c r="F21" s="989">
        <v>0.36</v>
      </c>
      <c r="G21" s="990">
        <f>SUM(F20:F21)</f>
        <v>4.78</v>
      </c>
      <c r="H21" s="1485" t="s">
        <v>10</v>
      </c>
      <c r="I21" s="991"/>
      <c r="J21" s="991"/>
      <c r="K21" s="991"/>
      <c r="L21" s="991"/>
      <c r="M21" s="991"/>
      <c r="N21" s="991"/>
      <c r="O21" s="991"/>
      <c r="P21" s="991"/>
      <c r="Q21" s="991"/>
      <c r="R21" s="991">
        <v>46500030068</v>
      </c>
      <c r="S21" s="948"/>
    </row>
    <row r="22" spans="1:19" ht="11.25" customHeight="1" x14ac:dyDescent="0.2">
      <c r="A22" s="987">
        <v>8</v>
      </c>
      <c r="B22" s="1062">
        <v>216</v>
      </c>
      <c r="C22" s="1063" t="s">
        <v>639</v>
      </c>
      <c r="D22" s="971">
        <v>0</v>
      </c>
      <c r="E22" s="971">
        <v>0.5</v>
      </c>
      <c r="F22" s="972">
        <v>0.5</v>
      </c>
      <c r="G22" s="973">
        <f>F22</f>
        <v>0.5</v>
      </c>
      <c r="H22" s="1476" t="s">
        <v>42</v>
      </c>
      <c r="I22" s="995"/>
      <c r="J22" s="995"/>
      <c r="K22" s="995"/>
      <c r="L22" s="995"/>
      <c r="M22" s="995"/>
      <c r="N22" s="995"/>
      <c r="O22" s="995"/>
      <c r="P22" s="995"/>
      <c r="Q22" s="995"/>
      <c r="R22" s="996" t="s">
        <v>640</v>
      </c>
      <c r="S22" s="948"/>
    </row>
    <row r="23" spans="1:19" ht="3.75" customHeight="1" x14ac:dyDescent="0.2">
      <c r="A23" s="949"/>
      <c r="B23" s="841"/>
      <c r="C23" s="841"/>
      <c r="D23" s="841"/>
      <c r="E23" s="841"/>
      <c r="F23" s="841"/>
      <c r="G23" s="841"/>
      <c r="H23" s="950"/>
      <c r="I23" s="841"/>
      <c r="J23" s="841"/>
      <c r="K23" s="841"/>
      <c r="L23" s="841"/>
      <c r="M23" s="841"/>
      <c r="N23" s="841"/>
      <c r="O23" s="841"/>
      <c r="P23" s="841"/>
      <c r="Q23" s="841"/>
      <c r="R23" s="948"/>
      <c r="S23" s="948"/>
    </row>
    <row r="24" spans="1:19" x14ac:dyDescent="0.2">
      <c r="A24" s="1755" t="s">
        <v>286</v>
      </c>
      <c r="B24" s="1756"/>
      <c r="C24" s="1756"/>
      <c r="D24" s="1756"/>
      <c r="E24" s="1757"/>
      <c r="F24" s="951">
        <f>SUM(F11:F22)</f>
        <v>20.990000000000002</v>
      </c>
      <c r="G24" s="952"/>
      <c r="H24" s="842"/>
      <c r="I24" s="841"/>
      <c r="J24" s="841"/>
      <c r="K24" s="849" t="s">
        <v>46</v>
      </c>
      <c r="L24" s="953">
        <f>SUM(L23:L23)</f>
        <v>0</v>
      </c>
      <c r="M24" s="953">
        <f>SUM(M23:M23)</f>
        <v>0</v>
      </c>
      <c r="N24" s="954"/>
      <c r="O24" s="70" t="s">
        <v>1</v>
      </c>
      <c r="P24" s="71">
        <f>SUM(P11:P23)</f>
        <v>0</v>
      </c>
      <c r="Q24" s="841"/>
      <c r="R24" s="841"/>
      <c r="S24" s="841"/>
    </row>
    <row r="25" spans="1:19" x14ac:dyDescent="0.2">
      <c r="A25" s="72" t="s">
        <v>47</v>
      </c>
      <c r="B25" s="853"/>
      <c r="C25" s="853"/>
      <c r="D25" s="853"/>
      <c r="E25" s="1324"/>
      <c r="F25" s="955">
        <f>SUMIF(H11:H22,"melnais",F11:F22)</f>
        <v>0</v>
      </c>
      <c r="G25" s="956"/>
      <c r="H25" s="957"/>
      <c r="I25" s="841"/>
      <c r="J25" s="841"/>
      <c r="K25" s="841"/>
      <c r="L25" s="841"/>
      <c r="M25" s="841"/>
      <c r="N25" s="841"/>
      <c r="O25" s="841"/>
      <c r="P25" s="841"/>
      <c r="Q25" s="841"/>
      <c r="R25" s="841"/>
      <c r="S25" s="841"/>
    </row>
    <row r="26" spans="1:19" x14ac:dyDescent="0.2">
      <c r="A26" s="72" t="s">
        <v>48</v>
      </c>
      <c r="B26" s="853"/>
      <c r="C26" s="853"/>
      <c r="D26" s="853"/>
      <c r="E26" s="1324"/>
      <c r="F26" s="955">
        <f>SUMIF(H11:H22,"bruģis",F11:F22)</f>
        <v>0</v>
      </c>
      <c r="G26" s="956"/>
      <c r="H26" s="958"/>
      <c r="I26" s="841"/>
      <c r="J26" s="841"/>
      <c r="K26" s="841"/>
      <c r="L26" s="841"/>
      <c r="M26" s="841"/>
      <c r="N26" s="841"/>
      <c r="O26" s="841"/>
      <c r="P26" s="841"/>
      <c r="Q26" s="841"/>
      <c r="R26" s="841"/>
      <c r="S26" s="841"/>
    </row>
    <row r="27" spans="1:19" x14ac:dyDescent="0.2">
      <c r="A27" s="72" t="s">
        <v>49</v>
      </c>
      <c r="B27" s="853"/>
      <c r="C27" s="853"/>
      <c r="D27" s="853"/>
      <c r="E27" s="1324"/>
      <c r="F27" s="955">
        <f>SUMIF(H11:H22,"grants",F11:F22)</f>
        <v>20.630000000000003</v>
      </c>
      <c r="G27" s="956"/>
      <c r="H27" s="958"/>
      <c r="I27" s="841"/>
      <c r="J27" s="841"/>
      <c r="K27" s="841"/>
      <c r="L27" s="841"/>
      <c r="M27" s="841"/>
      <c r="N27" s="841"/>
      <c r="O27" s="841"/>
      <c r="P27" s="841"/>
      <c r="Q27" s="841"/>
      <c r="R27" s="841"/>
      <c r="S27" s="841"/>
    </row>
    <row r="28" spans="1:19" x14ac:dyDescent="0.2">
      <c r="A28" s="72" t="s">
        <v>50</v>
      </c>
      <c r="B28" s="853"/>
      <c r="C28" s="853"/>
      <c r="D28" s="853"/>
      <c r="E28" s="1324"/>
      <c r="F28" s="955">
        <f>SUMIF(H11:H22,"cits segums",F11:F22)</f>
        <v>0.36</v>
      </c>
      <c r="G28" s="956"/>
      <c r="H28" s="957"/>
      <c r="I28" s="959"/>
      <c r="J28" s="841"/>
      <c r="K28" s="841"/>
      <c r="L28" s="841"/>
      <c r="M28" s="841"/>
      <c r="N28" s="841"/>
      <c r="O28" s="841"/>
      <c r="P28" s="841"/>
      <c r="Q28" s="841"/>
      <c r="R28" s="841"/>
      <c r="S28" s="841"/>
    </row>
    <row r="29" spans="1:19" s="16" customFormat="1" ht="5.25" customHeight="1" x14ac:dyDescent="0.2">
      <c r="A29" s="15"/>
      <c r="B29" s="15"/>
      <c r="C29" s="9"/>
      <c r="D29" s="9"/>
      <c r="E29" s="9"/>
      <c r="F29" s="80"/>
      <c r="G29" s="80"/>
      <c r="H29" s="60"/>
      <c r="J29" s="62"/>
      <c r="K29" s="61"/>
      <c r="L29" s="61"/>
      <c r="M29" s="61"/>
      <c r="N29" s="62"/>
      <c r="O29" s="62"/>
      <c r="P29" s="62"/>
      <c r="Q29" s="62"/>
      <c r="R29" s="62"/>
    </row>
    <row r="30" spans="1:19" s="16" customFormat="1" ht="12.75" customHeight="1" x14ac:dyDescent="0.2">
      <c r="A30" s="5"/>
      <c r="B30" s="5"/>
      <c r="C30" s="6" t="s">
        <v>51</v>
      </c>
      <c r="D30" s="1720" t="str">
        <f>KOPA!$A$31</f>
        <v>2022.gada 18.oktobris</v>
      </c>
      <c r="E30" s="1720"/>
      <c r="F30" s="1720"/>
      <c r="G30" s="82"/>
      <c r="H30" s="81"/>
      <c r="I30" s="81"/>
      <c r="J30" s="82"/>
      <c r="K30" s="82"/>
      <c r="L30" s="61"/>
      <c r="M30" s="61"/>
      <c r="N30" s="61"/>
      <c r="O30" s="1407"/>
      <c r="P30" s="1407"/>
      <c r="Q30" s="1407"/>
      <c r="R30" s="1407"/>
    </row>
    <row r="31" spans="1:19" s="16" customFormat="1" ht="12.75" customHeight="1" x14ac:dyDescent="0.2">
      <c r="A31" s="5"/>
      <c r="B31" s="5"/>
      <c r="C31" s="6" t="s">
        <v>52</v>
      </c>
      <c r="D31" s="1720" t="s">
        <v>53</v>
      </c>
      <c r="E31" s="1720"/>
      <c r="F31" s="1720"/>
      <c r="G31" s="1720"/>
      <c r="H31" s="1720"/>
      <c r="I31" s="1720"/>
      <c r="J31" s="1720"/>
      <c r="K31" s="1720"/>
      <c r="L31" s="61"/>
      <c r="M31" s="83"/>
      <c r="N31" s="83"/>
      <c r="O31" s="1407"/>
      <c r="P31" s="1725" t="s">
        <v>572</v>
      </c>
      <c r="Q31" s="1725"/>
      <c r="R31" s="1725"/>
    </row>
    <row r="32" spans="1:19" s="16" customFormat="1" ht="12.75" customHeight="1" x14ac:dyDescent="0.2">
      <c r="A32" s="5"/>
      <c r="B32" s="5"/>
      <c r="C32" s="6"/>
      <c r="D32" s="1721" t="s">
        <v>54</v>
      </c>
      <c r="E32" s="1721"/>
      <c r="F32" s="1721"/>
      <c r="G32" s="1721"/>
      <c r="H32" s="1721"/>
      <c r="I32" s="1721"/>
      <c r="J32" s="1721"/>
      <c r="K32" s="1721"/>
      <c r="L32" s="61"/>
      <c r="M32" s="1722" t="s">
        <v>55</v>
      </c>
      <c r="N32" s="1722"/>
      <c r="O32" s="1407"/>
      <c r="P32" s="1725"/>
      <c r="Q32" s="1725"/>
      <c r="R32" s="1725"/>
    </row>
    <row r="33" spans="1:19" s="16" customFormat="1" ht="12.75" customHeight="1" x14ac:dyDescent="0.2">
      <c r="A33" s="5"/>
      <c r="B33" s="5"/>
      <c r="C33" s="6" t="s">
        <v>51</v>
      </c>
      <c r="D33" s="1728" t="str">
        <f>D30</f>
        <v>2022.gada 18.oktobris</v>
      </c>
      <c r="E33" s="1728"/>
      <c r="F33" s="1728"/>
      <c r="G33" s="82"/>
      <c r="H33" s="81"/>
      <c r="I33" s="81"/>
      <c r="J33" s="82"/>
      <c r="K33" s="82"/>
      <c r="L33" s="61"/>
      <c r="M33" s="61"/>
      <c r="N33" s="61"/>
      <c r="O33" s="62"/>
      <c r="P33" s="1725"/>
      <c r="Q33" s="1725"/>
      <c r="R33" s="1725"/>
    </row>
    <row r="34" spans="1:19" s="16" customFormat="1" ht="12.75" customHeight="1" x14ac:dyDescent="0.2">
      <c r="A34" s="5"/>
      <c r="B34" s="5"/>
      <c r="C34" s="6" t="s">
        <v>56</v>
      </c>
      <c r="D34" s="1720" t="str">
        <f>KOPA!$N$31</f>
        <v>Dobeles novada domes priekšsēdētājs Ivars Gorskis</v>
      </c>
      <c r="E34" s="1720"/>
      <c r="F34" s="1720"/>
      <c r="G34" s="1720"/>
      <c r="H34" s="1720"/>
      <c r="I34" s="1720"/>
      <c r="J34" s="1720"/>
      <c r="K34" s="1720"/>
      <c r="L34" s="61"/>
      <c r="M34" s="83"/>
      <c r="N34" s="83"/>
      <c r="O34" s="62"/>
      <c r="P34" s="62"/>
      <c r="Q34" s="62"/>
      <c r="R34" s="62"/>
    </row>
    <row r="35" spans="1:19" s="16" customFormat="1" ht="12.75" customHeight="1" x14ac:dyDescent="0.2">
      <c r="A35" s="5"/>
      <c r="B35" s="5"/>
      <c r="C35" s="6"/>
      <c r="D35" s="1721" t="s">
        <v>54</v>
      </c>
      <c r="E35" s="1721"/>
      <c r="F35" s="1721"/>
      <c r="G35" s="1721"/>
      <c r="H35" s="1721"/>
      <c r="I35" s="1721"/>
      <c r="J35" s="1721"/>
      <c r="K35" s="1721"/>
      <c r="L35" s="61"/>
      <c r="M35" s="1722" t="s">
        <v>55</v>
      </c>
      <c r="N35" s="1722"/>
      <c r="O35" s="62"/>
      <c r="P35" s="62"/>
      <c r="Q35" s="62"/>
      <c r="R35" s="62"/>
    </row>
    <row r="36" spans="1:19" s="16" customFormat="1" ht="12.75" customHeight="1" x14ac:dyDescent="0.2">
      <c r="A36" s="5"/>
      <c r="B36" s="5"/>
      <c r="C36" s="6" t="s">
        <v>51</v>
      </c>
      <c r="D36" s="84" t="s">
        <v>57</v>
      </c>
      <c r="E36" s="84"/>
      <c r="F36" s="84"/>
      <c r="G36" s="81"/>
      <c r="H36" s="81"/>
      <c r="I36" s="81"/>
      <c r="J36" s="82"/>
      <c r="K36" s="82"/>
      <c r="L36" s="61"/>
      <c r="M36" s="61"/>
      <c r="N36" s="61"/>
      <c r="O36" s="62"/>
      <c r="P36" s="62"/>
      <c r="Q36" s="62"/>
      <c r="R36" s="62"/>
    </row>
    <row r="37" spans="1:19" s="16" customFormat="1" ht="12.75" customHeight="1" x14ac:dyDescent="0.2">
      <c r="A37" s="5"/>
      <c r="B37" s="5"/>
      <c r="C37" s="6" t="s">
        <v>58</v>
      </c>
      <c r="D37" s="1720" t="s">
        <v>1088</v>
      </c>
      <c r="E37" s="1720"/>
      <c r="F37" s="1720"/>
      <c r="G37" s="1720"/>
      <c r="H37" s="1720"/>
      <c r="I37" s="1720"/>
      <c r="J37" s="1720"/>
      <c r="K37" s="1720"/>
      <c r="L37" s="61"/>
      <c r="M37" s="83"/>
      <c r="N37" s="83"/>
      <c r="O37" s="62"/>
      <c r="P37" s="62"/>
      <c r="Q37" s="62"/>
      <c r="R37" s="62"/>
    </row>
    <row r="38" spans="1:19" s="16" customFormat="1" ht="12.75" customHeight="1" x14ac:dyDescent="0.2">
      <c r="A38" s="15"/>
      <c r="B38" s="15"/>
      <c r="C38" s="9"/>
      <c r="D38" s="1721" t="s">
        <v>54</v>
      </c>
      <c r="E38" s="1721"/>
      <c r="F38" s="1721"/>
      <c r="G38" s="1721"/>
      <c r="H38" s="1721"/>
      <c r="I38" s="1721"/>
      <c r="J38" s="1721"/>
      <c r="K38" s="1721"/>
      <c r="L38" s="61"/>
      <c r="M38" s="1722" t="s">
        <v>55</v>
      </c>
      <c r="N38" s="1722"/>
      <c r="O38" s="61"/>
      <c r="P38" s="61"/>
      <c r="Q38" s="61"/>
      <c r="R38" s="62"/>
    </row>
    <row r="39" spans="1:19" x14ac:dyDescent="0.2">
      <c r="A39" s="948"/>
      <c r="B39" s="841"/>
      <c r="C39" s="841"/>
      <c r="D39" s="841"/>
      <c r="E39" s="841"/>
      <c r="F39" s="841"/>
      <c r="G39" s="841"/>
      <c r="H39" s="950"/>
      <c r="I39" s="841"/>
      <c r="J39" s="841"/>
      <c r="K39" s="841"/>
      <c r="L39" s="841"/>
      <c r="M39" s="841"/>
      <c r="N39" s="841"/>
      <c r="O39" s="841"/>
      <c r="P39" s="841"/>
      <c r="Q39" s="841"/>
      <c r="R39" s="948"/>
      <c r="S39" s="948"/>
    </row>
    <row r="40" spans="1:19" x14ac:dyDescent="0.2">
      <c r="A40" s="948"/>
      <c r="B40" s="841"/>
      <c r="C40" s="841"/>
      <c r="D40" s="841"/>
      <c r="E40" s="841"/>
      <c r="F40" s="841"/>
      <c r="G40" s="841"/>
      <c r="H40" s="950"/>
      <c r="I40" s="841"/>
      <c r="J40" s="841"/>
      <c r="K40" s="841"/>
      <c r="L40" s="841"/>
      <c r="M40" s="841"/>
      <c r="N40" s="841"/>
      <c r="O40" s="841"/>
      <c r="P40" s="841"/>
      <c r="Q40" s="841"/>
      <c r="R40" s="948"/>
      <c r="S40" s="948"/>
    </row>
  </sheetData>
  <mergeCells count="38">
    <mergeCell ref="P31:R33"/>
    <mergeCell ref="F8:G8"/>
    <mergeCell ref="F10:G10"/>
    <mergeCell ref="O8:O9"/>
    <mergeCell ref="Q8:Q9"/>
    <mergeCell ref="R8:R9"/>
    <mergeCell ref="J8:K8"/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M8:M9"/>
    <mergeCell ref="N8:N9"/>
    <mergeCell ref="L8:L9"/>
    <mergeCell ref="D8:E8"/>
    <mergeCell ref="H8:H9"/>
    <mergeCell ref="I8:I9"/>
    <mergeCell ref="C18:C19"/>
    <mergeCell ref="C20:C21"/>
    <mergeCell ref="A24:E24"/>
    <mergeCell ref="B10:C10"/>
    <mergeCell ref="D38:K38"/>
    <mergeCell ref="M38:N38"/>
    <mergeCell ref="D30:F30"/>
    <mergeCell ref="D33:F33"/>
    <mergeCell ref="D34:K34"/>
    <mergeCell ref="D35:K35"/>
    <mergeCell ref="M35:N35"/>
    <mergeCell ref="D37:K37"/>
    <mergeCell ref="D32:K32"/>
    <mergeCell ref="M32:N32"/>
    <mergeCell ref="D31:K31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74245-2020-41C2-9795-C746337E7396}">
  <sheetPr codeName="Sheet14"/>
  <dimension ref="A1:V40"/>
  <sheetViews>
    <sheetView showGridLines="0" view="pageLayout" zoomScaleNormal="100" zoomScaleSheetLayoutView="100" workbookViewId="0">
      <selection activeCell="A6" sqref="A6:A9"/>
    </sheetView>
  </sheetViews>
  <sheetFormatPr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</cols>
  <sheetData>
    <row r="1" spans="1:22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2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2" s="9" customFormat="1" ht="15" customHeight="1" x14ac:dyDescent="0.2">
      <c r="A3" s="5"/>
      <c r="B3" s="5"/>
      <c r="C3" s="6"/>
      <c r="D3" s="1702" t="s">
        <v>717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2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2" s="16" customFormat="1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2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  <c r="S6" s="946"/>
    </row>
    <row r="7" spans="1:22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  <c r="S7" s="946"/>
    </row>
    <row r="8" spans="1:22" ht="15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  <c r="S8" s="946"/>
    </row>
    <row r="9" spans="1:22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  <c r="S9" s="946"/>
    </row>
    <row r="10" spans="1:22" s="1376" customFormat="1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1375"/>
    </row>
    <row r="11" spans="1:22" ht="11.25" customHeight="1" x14ac:dyDescent="0.2">
      <c r="A11" s="970">
        <v>1</v>
      </c>
      <c r="B11" s="1062">
        <v>202</v>
      </c>
      <c r="C11" s="1063" t="s">
        <v>1041</v>
      </c>
      <c r="D11" s="971">
        <v>0</v>
      </c>
      <c r="E11" s="971">
        <v>1.45</v>
      </c>
      <c r="F11" s="972">
        <v>1.45</v>
      </c>
      <c r="G11" s="973">
        <f>F11</f>
        <v>1.45</v>
      </c>
      <c r="H11" s="1476" t="s">
        <v>42</v>
      </c>
      <c r="I11" s="970"/>
      <c r="J11" s="970"/>
      <c r="K11" s="970"/>
      <c r="L11" s="970"/>
      <c r="M11" s="970"/>
      <c r="N11" s="970"/>
      <c r="O11" s="970"/>
      <c r="P11" s="970"/>
      <c r="Q11" s="970"/>
      <c r="R11" s="970">
        <v>46500010292</v>
      </c>
      <c r="S11" s="948"/>
      <c r="T11" s="841"/>
      <c r="U11" s="841"/>
      <c r="V11" s="841"/>
    </row>
    <row r="12" spans="1:22" ht="11.25" customHeight="1" x14ac:dyDescent="0.2">
      <c r="A12" s="970">
        <v>2</v>
      </c>
      <c r="B12" s="1062">
        <v>203</v>
      </c>
      <c r="C12" s="1063" t="s">
        <v>1042</v>
      </c>
      <c r="D12" s="971">
        <v>0</v>
      </c>
      <c r="E12" s="971">
        <v>2.58</v>
      </c>
      <c r="F12" s="972">
        <v>2.58</v>
      </c>
      <c r="G12" s="973">
        <f t="shared" ref="G12:G15" si="0">F12</f>
        <v>2.58</v>
      </c>
      <c r="H12" s="1476" t="s">
        <v>42</v>
      </c>
      <c r="I12" s="970"/>
      <c r="J12" s="970"/>
      <c r="K12" s="970"/>
      <c r="L12" s="970"/>
      <c r="M12" s="970"/>
      <c r="N12" s="970"/>
      <c r="O12" s="970"/>
      <c r="P12" s="970"/>
      <c r="Q12" s="970"/>
      <c r="R12" s="970">
        <v>46500010293</v>
      </c>
      <c r="S12" s="948"/>
    </row>
    <row r="13" spans="1:22" ht="11.25" customHeight="1" x14ac:dyDescent="0.2">
      <c r="A13" s="970">
        <v>3</v>
      </c>
      <c r="B13" s="1062">
        <v>204</v>
      </c>
      <c r="C13" s="1063" t="s">
        <v>1043</v>
      </c>
      <c r="D13" s="971">
        <v>0</v>
      </c>
      <c r="E13" s="971">
        <v>2.5099999999999998</v>
      </c>
      <c r="F13" s="972">
        <v>2.5099999999999998</v>
      </c>
      <c r="G13" s="973">
        <f t="shared" si="0"/>
        <v>2.5099999999999998</v>
      </c>
      <c r="H13" s="1476" t="s">
        <v>42</v>
      </c>
      <c r="I13" s="970"/>
      <c r="J13" s="970"/>
      <c r="K13" s="970"/>
      <c r="L13" s="970"/>
      <c r="M13" s="970"/>
      <c r="N13" s="970"/>
      <c r="O13" s="970"/>
      <c r="P13" s="970"/>
      <c r="Q13" s="970"/>
      <c r="R13" s="970">
        <v>46500010294</v>
      </c>
      <c r="S13" s="948"/>
    </row>
    <row r="14" spans="1:22" ht="11.25" customHeight="1" x14ac:dyDescent="0.2">
      <c r="A14" s="987">
        <v>4</v>
      </c>
      <c r="B14" s="998">
        <v>205</v>
      </c>
      <c r="C14" s="1084" t="s">
        <v>1044</v>
      </c>
      <c r="D14" s="992">
        <v>0</v>
      </c>
      <c r="E14" s="997">
        <v>3.32</v>
      </c>
      <c r="F14" s="993">
        <v>3.32</v>
      </c>
      <c r="G14" s="973">
        <f t="shared" si="0"/>
        <v>3.32</v>
      </c>
      <c r="H14" s="1487" t="s">
        <v>42</v>
      </c>
      <c r="I14" s="998"/>
      <c r="J14" s="998"/>
      <c r="K14" s="998"/>
      <c r="L14" s="998"/>
      <c r="M14" s="998"/>
      <c r="N14" s="998"/>
      <c r="O14" s="998"/>
      <c r="P14" s="998"/>
      <c r="Q14" s="998"/>
      <c r="R14" s="982">
        <v>46500010295</v>
      </c>
      <c r="S14" s="948"/>
    </row>
    <row r="15" spans="1:22" ht="11.25" customHeight="1" x14ac:dyDescent="0.2">
      <c r="A15" s="987">
        <v>5</v>
      </c>
      <c r="B15" s="1064">
        <v>210</v>
      </c>
      <c r="C15" s="1065" t="s">
        <v>1045</v>
      </c>
      <c r="D15" s="974">
        <v>0</v>
      </c>
      <c r="E15" s="974">
        <v>2.86</v>
      </c>
      <c r="F15" s="975">
        <v>2.86</v>
      </c>
      <c r="G15" s="973">
        <f t="shared" si="0"/>
        <v>2.86</v>
      </c>
      <c r="H15" s="1482" t="s">
        <v>42</v>
      </c>
      <c r="I15" s="977"/>
      <c r="J15" s="977"/>
      <c r="K15" s="977"/>
      <c r="L15" s="977"/>
      <c r="M15" s="977"/>
      <c r="N15" s="977"/>
      <c r="O15" s="977"/>
      <c r="P15" s="977"/>
      <c r="Q15" s="977"/>
      <c r="R15" s="977">
        <v>46500040104</v>
      </c>
      <c r="S15" s="948"/>
    </row>
    <row r="16" spans="1:22" ht="11.25" customHeight="1" x14ac:dyDescent="0.2">
      <c r="A16" s="977">
        <v>6</v>
      </c>
      <c r="B16" s="1064">
        <v>213</v>
      </c>
      <c r="C16" s="1092" t="s">
        <v>1046</v>
      </c>
      <c r="D16" s="978">
        <v>0</v>
      </c>
      <c r="E16" s="978">
        <v>0.6</v>
      </c>
      <c r="F16" s="979">
        <v>0.6</v>
      </c>
      <c r="G16" s="980"/>
      <c r="H16" s="1483" t="s">
        <v>42</v>
      </c>
      <c r="I16" s="981"/>
      <c r="J16" s="981"/>
      <c r="K16" s="981"/>
      <c r="L16" s="981"/>
      <c r="M16" s="981"/>
      <c r="N16" s="981"/>
      <c r="O16" s="981"/>
      <c r="P16" s="981"/>
      <c r="Q16" s="981"/>
      <c r="R16" s="981">
        <v>46500020097</v>
      </c>
      <c r="S16" s="948"/>
    </row>
    <row r="17" spans="1:19" ht="11.25" customHeight="1" x14ac:dyDescent="0.2">
      <c r="A17" s="987">
        <v>7</v>
      </c>
      <c r="B17" s="1082"/>
      <c r="C17" s="1329"/>
      <c r="D17" s="988">
        <v>0.6</v>
      </c>
      <c r="E17" s="988">
        <v>7.05</v>
      </c>
      <c r="F17" s="989">
        <v>6.45</v>
      </c>
      <c r="G17" s="990">
        <f>SUM(F16:F17)</f>
        <v>7.05</v>
      </c>
      <c r="H17" s="1485" t="s">
        <v>42</v>
      </c>
      <c r="I17" s="991"/>
      <c r="J17" s="991"/>
      <c r="K17" s="991"/>
      <c r="L17" s="991"/>
      <c r="M17" s="991"/>
      <c r="N17" s="991"/>
      <c r="O17" s="991"/>
      <c r="P17" s="991"/>
      <c r="Q17" s="991"/>
      <c r="R17" s="991">
        <v>46500040105</v>
      </c>
      <c r="S17" s="948"/>
    </row>
    <row r="18" spans="1:19" ht="11.25" customHeight="1" x14ac:dyDescent="0.2">
      <c r="A18" s="977">
        <v>8</v>
      </c>
      <c r="B18" s="1064">
        <v>214</v>
      </c>
      <c r="C18" s="1065" t="s">
        <v>641</v>
      </c>
      <c r="D18" s="978">
        <v>0</v>
      </c>
      <c r="E18" s="978">
        <v>2.13</v>
      </c>
      <c r="F18" s="979">
        <v>2.13</v>
      </c>
      <c r="G18" s="980"/>
      <c r="H18" s="1483" t="s">
        <v>42</v>
      </c>
      <c r="I18" s="981"/>
      <c r="J18" s="981"/>
      <c r="K18" s="981"/>
      <c r="L18" s="981"/>
      <c r="M18" s="981"/>
      <c r="N18" s="981"/>
      <c r="O18" s="981"/>
      <c r="P18" s="981"/>
      <c r="Q18" s="981"/>
      <c r="R18" s="981">
        <v>46500020098</v>
      </c>
      <c r="S18" s="948"/>
    </row>
    <row r="19" spans="1:19" ht="11.25" customHeight="1" x14ac:dyDescent="0.2">
      <c r="A19" s="987"/>
      <c r="B19" s="1082"/>
      <c r="C19" s="1085"/>
      <c r="D19" s="988">
        <v>2.13</v>
      </c>
      <c r="E19" s="988">
        <v>3.07</v>
      </c>
      <c r="F19" s="989">
        <v>0.94</v>
      </c>
      <c r="G19" s="990">
        <f>SUM(F18:F19)</f>
        <v>3.07</v>
      </c>
      <c r="H19" s="1485" t="s">
        <v>42</v>
      </c>
      <c r="I19" s="991"/>
      <c r="J19" s="991"/>
      <c r="K19" s="991"/>
      <c r="L19" s="991"/>
      <c r="M19" s="991"/>
      <c r="N19" s="991"/>
      <c r="O19" s="991"/>
      <c r="P19" s="991"/>
      <c r="Q19" s="991"/>
      <c r="R19" s="991">
        <v>46500030066</v>
      </c>
      <c r="S19" s="948"/>
    </row>
    <row r="20" spans="1:19" ht="11.25" customHeight="1" x14ac:dyDescent="0.2">
      <c r="A20" s="970">
        <v>9</v>
      </c>
      <c r="B20" s="1062">
        <v>215</v>
      </c>
      <c r="C20" s="1086" t="s">
        <v>642</v>
      </c>
      <c r="D20" s="971">
        <v>0</v>
      </c>
      <c r="E20" s="971">
        <v>0.28999999999999998</v>
      </c>
      <c r="F20" s="972">
        <v>0.28999999999999998</v>
      </c>
      <c r="G20" s="973">
        <f>F20</f>
        <v>0.28999999999999998</v>
      </c>
      <c r="H20" s="1476" t="s">
        <v>42</v>
      </c>
      <c r="I20" s="970"/>
      <c r="J20" s="970"/>
      <c r="K20" s="970"/>
      <c r="L20" s="970"/>
      <c r="M20" s="970"/>
      <c r="N20" s="970"/>
      <c r="O20" s="970"/>
      <c r="P20" s="970"/>
      <c r="Q20" s="970"/>
      <c r="R20" s="970">
        <v>46500020116</v>
      </c>
      <c r="S20" s="948"/>
    </row>
    <row r="21" spans="1:19" ht="11.25" customHeight="1" x14ac:dyDescent="0.2">
      <c r="A21" s="977">
        <v>10</v>
      </c>
      <c r="B21" s="1064">
        <v>217</v>
      </c>
      <c r="C21" s="1065" t="s">
        <v>643</v>
      </c>
      <c r="D21" s="978">
        <v>0</v>
      </c>
      <c r="E21" s="978">
        <v>0.04</v>
      </c>
      <c r="F21" s="979">
        <v>0.04</v>
      </c>
      <c r="G21" s="980"/>
      <c r="H21" s="1483" t="s">
        <v>42</v>
      </c>
      <c r="I21" s="1758" t="s">
        <v>644</v>
      </c>
      <c r="J21" s="981"/>
      <c r="K21" s="1758" t="s">
        <v>1062</v>
      </c>
      <c r="L21" s="981"/>
      <c r="M21" s="981"/>
      <c r="N21" s="981"/>
      <c r="O21" s="981"/>
      <c r="P21" s="981"/>
      <c r="Q21" s="981"/>
      <c r="R21" s="981">
        <v>46500010433</v>
      </c>
      <c r="S21" s="948"/>
    </row>
    <row r="22" spans="1:19" ht="11.25" customHeight="1" x14ac:dyDescent="0.2">
      <c r="A22" s="982"/>
      <c r="B22" s="998"/>
      <c r="C22" s="1087"/>
      <c r="D22" s="992">
        <v>0.04</v>
      </c>
      <c r="E22" s="992">
        <v>0.11000000000000001</v>
      </c>
      <c r="F22" s="993">
        <v>7.0000000000000007E-2</v>
      </c>
      <c r="G22" s="994"/>
      <c r="H22" s="1486" t="s">
        <v>42</v>
      </c>
      <c r="I22" s="1759"/>
      <c r="J22" s="982">
        <v>4.4999999999999998E-2</v>
      </c>
      <c r="K22" s="1759"/>
      <c r="L22" s="982">
        <v>20</v>
      </c>
      <c r="M22" s="982">
        <v>80</v>
      </c>
      <c r="N22" s="982"/>
      <c r="O22" s="982" t="s">
        <v>682</v>
      </c>
      <c r="P22" s="982"/>
      <c r="Q22" s="982"/>
      <c r="R22" s="982">
        <v>46500010450</v>
      </c>
      <c r="S22" s="948"/>
    </row>
    <row r="23" spans="1:19" ht="11.25" customHeight="1" x14ac:dyDescent="0.2">
      <c r="A23" s="999"/>
      <c r="B23" s="1088"/>
      <c r="C23" s="1089"/>
      <c r="D23" s="988">
        <v>0.11000000000000001</v>
      </c>
      <c r="E23" s="988">
        <v>0.14000000000000001</v>
      </c>
      <c r="F23" s="989">
        <v>0.03</v>
      </c>
      <c r="G23" s="990">
        <f>SUM(F21:F23)</f>
        <v>0.14000000000000001</v>
      </c>
      <c r="H23" s="1485" t="s">
        <v>42</v>
      </c>
      <c r="I23" s="1000"/>
      <c r="J23" s="991"/>
      <c r="K23" s="1001"/>
      <c r="L23" s="991"/>
      <c r="M23" s="991"/>
      <c r="N23" s="991"/>
      <c r="O23" s="991"/>
      <c r="P23" s="991"/>
      <c r="Q23" s="991"/>
      <c r="R23" s="991">
        <v>46500010287</v>
      </c>
      <c r="S23" s="948"/>
    </row>
    <row r="24" spans="1:19" ht="3.75" customHeight="1" x14ac:dyDescent="0.2">
      <c r="A24" s="949"/>
      <c r="B24" s="841"/>
      <c r="C24" s="841"/>
      <c r="D24" s="841"/>
      <c r="E24" s="841"/>
      <c r="F24" s="841"/>
      <c r="G24" s="841"/>
      <c r="H24" s="950"/>
      <c r="I24" s="841"/>
      <c r="J24" s="841"/>
      <c r="K24" s="841"/>
      <c r="L24" s="841"/>
      <c r="M24" s="841"/>
      <c r="N24" s="841"/>
      <c r="O24" s="841"/>
      <c r="P24" s="841"/>
      <c r="Q24" s="841"/>
      <c r="R24" s="948"/>
      <c r="S24" s="948"/>
    </row>
    <row r="25" spans="1:19" x14ac:dyDescent="0.2">
      <c r="A25" s="1755" t="s">
        <v>87</v>
      </c>
      <c r="B25" s="1756"/>
      <c r="C25" s="1756"/>
      <c r="D25" s="1756"/>
      <c r="E25" s="1757"/>
      <c r="F25" s="951">
        <f>SUM(F11:F23)</f>
        <v>23.27</v>
      </c>
      <c r="G25" s="952"/>
      <c r="H25" s="842"/>
      <c r="I25" s="1328" t="s">
        <v>977</v>
      </c>
      <c r="J25" s="841"/>
      <c r="K25" s="849" t="s">
        <v>46</v>
      </c>
      <c r="L25" s="953">
        <f>SUM(L11:L24)</f>
        <v>20</v>
      </c>
      <c r="M25" s="953">
        <f>SUM(M11:M24)</f>
        <v>80</v>
      </c>
      <c r="N25" s="954"/>
      <c r="O25" s="70" t="s">
        <v>1</v>
      </c>
      <c r="P25" s="71">
        <f>SUM(P11:P24)</f>
        <v>0</v>
      </c>
      <c r="Q25" s="841"/>
      <c r="R25" s="841"/>
      <c r="S25" s="841"/>
    </row>
    <row r="26" spans="1:19" x14ac:dyDescent="0.2">
      <c r="A26" s="72" t="s">
        <v>47</v>
      </c>
      <c r="B26" s="853"/>
      <c r="C26" s="853"/>
      <c r="D26" s="853"/>
      <c r="E26" s="1324"/>
      <c r="F26" s="955">
        <f>SUMIF(H11:H23,"melnais",F11:F23)</f>
        <v>0</v>
      </c>
      <c r="G26" s="956"/>
      <c r="H26" s="957"/>
      <c r="I26" s="841"/>
      <c r="J26" s="841"/>
      <c r="K26" s="841"/>
      <c r="L26" s="841"/>
      <c r="M26" s="841"/>
      <c r="N26" s="841"/>
      <c r="O26" s="841"/>
      <c r="P26" s="841"/>
      <c r="Q26" s="841"/>
      <c r="R26" s="841"/>
      <c r="S26" s="841"/>
    </row>
    <row r="27" spans="1:19" x14ac:dyDescent="0.2">
      <c r="A27" s="72" t="s">
        <v>48</v>
      </c>
      <c r="B27" s="853"/>
      <c r="C27" s="853"/>
      <c r="D27" s="853"/>
      <c r="E27" s="1324"/>
      <c r="F27" s="955">
        <f>SUMIF(H11:H23,"bruģis",F11:F23)</f>
        <v>0</v>
      </c>
      <c r="G27" s="956"/>
      <c r="H27" s="958"/>
      <c r="I27" s="841"/>
      <c r="J27" s="841"/>
      <c r="K27" s="841"/>
      <c r="L27" s="841"/>
      <c r="M27" s="841"/>
      <c r="N27" s="841"/>
      <c r="O27" s="841"/>
      <c r="P27" s="841"/>
      <c r="Q27" s="841"/>
      <c r="R27" s="841"/>
      <c r="S27" s="841"/>
    </row>
    <row r="28" spans="1:19" x14ac:dyDescent="0.2">
      <c r="A28" s="72" t="s">
        <v>49</v>
      </c>
      <c r="B28" s="853"/>
      <c r="C28" s="853"/>
      <c r="D28" s="853"/>
      <c r="E28" s="1324"/>
      <c r="F28" s="955">
        <f>SUMIF(H11:H23,"grants",F11:F23)</f>
        <v>23.27</v>
      </c>
      <c r="G28" s="956"/>
      <c r="H28" s="958"/>
      <c r="I28" s="841"/>
      <c r="J28" s="841"/>
      <c r="K28" s="841"/>
      <c r="L28" s="841"/>
      <c r="M28" s="841"/>
      <c r="N28" s="841"/>
      <c r="O28" s="841"/>
      <c r="P28" s="841"/>
      <c r="Q28" s="841"/>
      <c r="R28" s="841"/>
      <c r="S28" s="841"/>
    </row>
    <row r="29" spans="1:19" x14ac:dyDescent="0.2">
      <c r="A29" s="72" t="s">
        <v>50</v>
      </c>
      <c r="B29" s="853"/>
      <c r="C29" s="853"/>
      <c r="D29" s="853"/>
      <c r="E29" s="1324"/>
      <c r="F29" s="955">
        <f>SUMIF(H11:H23,"cits segums",F11:F23)</f>
        <v>0</v>
      </c>
      <c r="G29" s="956"/>
      <c r="H29" s="957"/>
      <c r="I29" s="959"/>
      <c r="J29" s="841"/>
      <c r="K29" s="841"/>
      <c r="L29" s="841"/>
      <c r="M29" s="841"/>
      <c r="N29" s="841"/>
      <c r="O29" s="841"/>
      <c r="P29" s="841"/>
      <c r="Q29" s="841"/>
      <c r="R29" s="841"/>
      <c r="S29" s="841"/>
    </row>
    <row r="30" spans="1:19" s="16" customFormat="1" ht="5.25" customHeight="1" x14ac:dyDescent="0.2">
      <c r="A30" s="15"/>
      <c r="B30" s="15"/>
      <c r="C30" s="9"/>
      <c r="D30" s="9"/>
      <c r="E30" s="9"/>
      <c r="F30" s="80"/>
      <c r="G30" s="80"/>
      <c r="H30" s="60"/>
      <c r="J30" s="62"/>
      <c r="K30" s="61"/>
      <c r="L30" s="61"/>
      <c r="M30" s="61"/>
      <c r="N30" s="62"/>
      <c r="O30" s="62"/>
      <c r="P30" s="62"/>
      <c r="Q30" s="62"/>
      <c r="R30" s="62"/>
    </row>
    <row r="31" spans="1:19" s="16" customFormat="1" ht="12.75" customHeight="1" x14ac:dyDescent="0.2">
      <c r="A31" s="5"/>
      <c r="B31" s="5"/>
      <c r="C31" s="6" t="s">
        <v>51</v>
      </c>
      <c r="D31" s="1720" t="str">
        <f>KOPA!$A$31</f>
        <v>2022.gada 18.oktobris</v>
      </c>
      <c r="E31" s="1720"/>
      <c r="F31" s="1720"/>
      <c r="G31" s="82"/>
      <c r="H31" s="81"/>
      <c r="I31" s="81"/>
      <c r="J31" s="82"/>
      <c r="K31" s="82"/>
      <c r="L31" s="61"/>
      <c r="M31" s="61"/>
      <c r="N31" s="61"/>
      <c r="O31" s="1407"/>
      <c r="P31" s="1407"/>
      <c r="Q31" s="1407"/>
      <c r="R31" s="1407"/>
    </row>
    <row r="32" spans="1:19" s="16" customFormat="1" ht="12.75" customHeight="1" x14ac:dyDescent="0.2">
      <c r="A32" s="5"/>
      <c r="B32" s="5"/>
      <c r="C32" s="6" t="s">
        <v>52</v>
      </c>
      <c r="D32" s="1720" t="s">
        <v>53</v>
      </c>
      <c r="E32" s="1720"/>
      <c r="F32" s="1720"/>
      <c r="G32" s="1720"/>
      <c r="H32" s="1720"/>
      <c r="I32" s="1720"/>
      <c r="J32" s="1720"/>
      <c r="K32" s="1720"/>
      <c r="L32" s="61"/>
      <c r="M32" s="83"/>
      <c r="N32" s="83"/>
      <c r="O32" s="1407"/>
      <c r="P32" s="1725" t="s">
        <v>572</v>
      </c>
      <c r="Q32" s="1725"/>
      <c r="R32" s="1725"/>
    </row>
    <row r="33" spans="1:19" s="16" customFormat="1" ht="12.75" customHeight="1" x14ac:dyDescent="0.2">
      <c r="A33" s="5"/>
      <c r="B33" s="5"/>
      <c r="C33" s="6"/>
      <c r="D33" s="1721" t="s">
        <v>54</v>
      </c>
      <c r="E33" s="1721"/>
      <c r="F33" s="1721"/>
      <c r="G33" s="1721"/>
      <c r="H33" s="1721"/>
      <c r="I33" s="1721"/>
      <c r="J33" s="1721"/>
      <c r="K33" s="1721"/>
      <c r="L33" s="61"/>
      <c r="M33" s="1722" t="s">
        <v>55</v>
      </c>
      <c r="N33" s="1722"/>
      <c r="O33" s="1407"/>
      <c r="P33" s="1725"/>
      <c r="Q33" s="1725"/>
      <c r="R33" s="1725"/>
    </row>
    <row r="34" spans="1:19" s="16" customFormat="1" ht="12.75" customHeight="1" x14ac:dyDescent="0.2">
      <c r="A34" s="5"/>
      <c r="B34" s="5"/>
      <c r="C34" s="6" t="s">
        <v>51</v>
      </c>
      <c r="D34" s="1728" t="str">
        <f>D31</f>
        <v>2022.gada 18.oktobris</v>
      </c>
      <c r="E34" s="1728"/>
      <c r="F34" s="1728"/>
      <c r="G34" s="82"/>
      <c r="H34" s="81"/>
      <c r="I34" s="81"/>
      <c r="J34" s="82"/>
      <c r="K34" s="82"/>
      <c r="L34" s="61"/>
      <c r="M34" s="61"/>
      <c r="N34" s="61"/>
      <c r="O34" s="62"/>
      <c r="P34" s="1725"/>
      <c r="Q34" s="1725"/>
      <c r="R34" s="1725"/>
    </row>
    <row r="35" spans="1:19" s="16" customFormat="1" ht="12.75" customHeight="1" x14ac:dyDescent="0.2">
      <c r="A35" s="5"/>
      <c r="B35" s="5"/>
      <c r="C35" s="6" t="s">
        <v>56</v>
      </c>
      <c r="D35" s="1720" t="str">
        <f>KOPA!$N$31</f>
        <v>Dobeles novada domes priekšsēdētājs Ivars Gorskis</v>
      </c>
      <c r="E35" s="1720"/>
      <c r="F35" s="1720"/>
      <c r="G35" s="1720"/>
      <c r="H35" s="1720"/>
      <c r="I35" s="1720"/>
      <c r="J35" s="1720"/>
      <c r="K35" s="1720"/>
      <c r="L35" s="61"/>
      <c r="M35" s="83"/>
      <c r="N35" s="83"/>
      <c r="O35" s="62"/>
      <c r="P35" s="62"/>
      <c r="Q35" s="62"/>
      <c r="R35" s="62"/>
    </row>
    <row r="36" spans="1:19" s="16" customFormat="1" ht="12.75" customHeight="1" x14ac:dyDescent="0.2">
      <c r="A36" s="5"/>
      <c r="B36" s="5"/>
      <c r="C36" s="6"/>
      <c r="D36" s="1721" t="s">
        <v>54</v>
      </c>
      <c r="E36" s="1721"/>
      <c r="F36" s="1721"/>
      <c r="G36" s="1721"/>
      <c r="H36" s="1721"/>
      <c r="I36" s="1721"/>
      <c r="J36" s="1721"/>
      <c r="K36" s="1721"/>
      <c r="L36" s="61"/>
      <c r="M36" s="1722" t="s">
        <v>55</v>
      </c>
      <c r="N36" s="1722"/>
      <c r="O36" s="62"/>
      <c r="P36" s="62"/>
      <c r="Q36" s="62"/>
      <c r="R36" s="62"/>
    </row>
    <row r="37" spans="1:19" s="16" customFormat="1" ht="12.75" customHeight="1" x14ac:dyDescent="0.2">
      <c r="A37" s="5"/>
      <c r="B37" s="5"/>
      <c r="C37" s="6" t="s">
        <v>51</v>
      </c>
      <c r="D37" s="84" t="s">
        <v>57</v>
      </c>
      <c r="E37" s="84"/>
      <c r="F37" s="84"/>
      <c r="G37" s="81"/>
      <c r="H37" s="81"/>
      <c r="I37" s="81"/>
      <c r="J37" s="82"/>
      <c r="K37" s="82"/>
      <c r="L37" s="61"/>
      <c r="M37" s="61"/>
      <c r="N37" s="61"/>
      <c r="O37" s="62"/>
      <c r="P37" s="62"/>
      <c r="Q37" s="62"/>
      <c r="R37" s="62"/>
    </row>
    <row r="38" spans="1:19" s="16" customFormat="1" ht="12.75" customHeight="1" x14ac:dyDescent="0.2">
      <c r="A38" s="5"/>
      <c r="B38" s="5"/>
      <c r="C38" s="6" t="s">
        <v>58</v>
      </c>
      <c r="D38" s="1720" t="s">
        <v>1088</v>
      </c>
      <c r="E38" s="1720"/>
      <c r="F38" s="1720"/>
      <c r="G38" s="1720"/>
      <c r="H38" s="1720"/>
      <c r="I38" s="1720"/>
      <c r="J38" s="1720"/>
      <c r="K38" s="1720"/>
      <c r="L38" s="61"/>
      <c r="M38" s="83"/>
      <c r="N38" s="83"/>
      <c r="O38" s="62"/>
      <c r="P38" s="62"/>
      <c r="Q38" s="62"/>
      <c r="R38" s="62"/>
    </row>
    <row r="39" spans="1:19" s="16" customFormat="1" ht="12.75" customHeight="1" x14ac:dyDescent="0.2">
      <c r="A39" s="15"/>
      <c r="B39" s="15"/>
      <c r="C39" s="9"/>
      <c r="D39" s="1721" t="s">
        <v>54</v>
      </c>
      <c r="E39" s="1721"/>
      <c r="F39" s="1721"/>
      <c r="G39" s="1721"/>
      <c r="H39" s="1721"/>
      <c r="I39" s="1721"/>
      <c r="J39" s="1721"/>
      <c r="K39" s="1721"/>
      <c r="L39" s="61"/>
      <c r="M39" s="1722" t="s">
        <v>55</v>
      </c>
      <c r="N39" s="1722"/>
      <c r="O39" s="61"/>
      <c r="P39" s="61"/>
      <c r="Q39" s="61"/>
      <c r="R39" s="62"/>
    </row>
    <row r="40" spans="1:19" x14ac:dyDescent="0.2">
      <c r="A40" s="948"/>
      <c r="B40" s="841"/>
      <c r="C40" s="841"/>
      <c r="D40" s="841"/>
      <c r="E40" s="841"/>
      <c r="F40" s="841"/>
      <c r="G40" s="841"/>
      <c r="H40" s="950"/>
      <c r="I40" s="841"/>
      <c r="J40" s="841"/>
      <c r="K40" s="841"/>
      <c r="L40" s="841"/>
      <c r="M40" s="841"/>
      <c r="N40" s="841"/>
      <c r="O40" s="841"/>
      <c r="P40" s="841"/>
      <c r="Q40" s="841"/>
      <c r="R40" s="948"/>
      <c r="S40" s="948"/>
    </row>
  </sheetData>
  <mergeCells count="38">
    <mergeCell ref="P32:R34"/>
    <mergeCell ref="F8:G8"/>
    <mergeCell ref="F10:G10"/>
    <mergeCell ref="O8:O9"/>
    <mergeCell ref="Q8:Q9"/>
    <mergeCell ref="R8:R9"/>
    <mergeCell ref="J8:K8"/>
    <mergeCell ref="I21:I22"/>
    <mergeCell ref="K21:K22"/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M8:M9"/>
    <mergeCell ref="N8:N9"/>
    <mergeCell ref="L8:L9"/>
    <mergeCell ref="D8:E8"/>
    <mergeCell ref="H8:H9"/>
    <mergeCell ref="I8:I9"/>
    <mergeCell ref="A25:E25"/>
    <mergeCell ref="B10:C10"/>
    <mergeCell ref="D39:K39"/>
    <mergeCell ref="M39:N39"/>
    <mergeCell ref="D31:F31"/>
    <mergeCell ref="D34:F34"/>
    <mergeCell ref="D35:K35"/>
    <mergeCell ref="D36:K36"/>
    <mergeCell ref="M36:N36"/>
    <mergeCell ref="D38:K38"/>
    <mergeCell ref="D33:K33"/>
    <mergeCell ref="M33:N33"/>
    <mergeCell ref="D32:K32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CA98C-8586-4A1F-BACC-CCEDD8702349}">
  <sheetPr codeName="Sheet15">
    <tabColor theme="2" tint="-0.249977111117893"/>
  </sheetPr>
  <dimension ref="A1:S44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19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19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5"/>
      <c r="C3" s="6"/>
      <c r="D3" s="1702" t="s">
        <v>165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</row>
    <row r="4" spans="1:19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19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19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19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19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19" s="22" customFormat="1" ht="12" customHeight="1" x14ac:dyDescent="0.2">
      <c r="A10" s="19">
        <v>1</v>
      </c>
      <c r="B10" s="1726">
        <v>2</v>
      </c>
      <c r="C10" s="1727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87">
        <v>15</v>
      </c>
      <c r="R10" s="21">
        <v>16</v>
      </c>
    </row>
    <row r="11" spans="1:19" x14ac:dyDescent="0.2">
      <c r="A11" s="248">
        <v>1</v>
      </c>
      <c r="B11" s="335">
        <v>5201</v>
      </c>
      <c r="C11" s="336" t="s">
        <v>166</v>
      </c>
      <c r="D11" s="337">
        <v>0</v>
      </c>
      <c r="E11" s="338">
        <v>0.18</v>
      </c>
      <c r="F11" s="251">
        <v>0.18</v>
      </c>
      <c r="G11" s="252"/>
      <c r="H11" s="253" t="s">
        <v>44</v>
      </c>
      <c r="I11" s="30"/>
      <c r="J11" s="30"/>
      <c r="K11" s="30"/>
      <c r="L11" s="30"/>
      <c r="M11" s="30"/>
      <c r="N11" s="30"/>
      <c r="O11" s="30"/>
      <c r="P11" s="30"/>
      <c r="Q11" s="339">
        <v>46520020211</v>
      </c>
      <c r="R11" s="339">
        <v>46520020211</v>
      </c>
    </row>
    <row r="12" spans="1:19" x14ac:dyDescent="0.2">
      <c r="A12" s="107"/>
      <c r="B12" s="335"/>
      <c r="C12" s="336"/>
      <c r="D12" s="340">
        <v>0.18</v>
      </c>
      <c r="E12" s="340">
        <v>1.1600000000000001</v>
      </c>
      <c r="F12" s="1284">
        <v>0.96000000000000008</v>
      </c>
      <c r="G12" s="1185"/>
      <c r="H12" s="342" t="s">
        <v>42</v>
      </c>
      <c r="I12" s="38" t="s">
        <v>167</v>
      </c>
      <c r="J12" s="341">
        <v>1</v>
      </c>
      <c r="K12" s="1760" t="s">
        <v>1063</v>
      </c>
      <c r="L12" s="234">
        <v>18.100000000000001</v>
      </c>
      <c r="M12" s="234">
        <v>130</v>
      </c>
      <c r="N12" s="234"/>
      <c r="O12" s="234" t="s">
        <v>682</v>
      </c>
      <c r="P12" s="38"/>
      <c r="Q12" s="343">
        <v>46520020211</v>
      </c>
      <c r="R12" s="343">
        <v>46520020211</v>
      </c>
    </row>
    <row r="13" spans="1:19" ht="12.75" customHeight="1" x14ac:dyDescent="0.2">
      <c r="A13" s="344"/>
      <c r="B13" s="345"/>
      <c r="C13" s="346"/>
      <c r="D13" s="340">
        <v>1.1600000000000001</v>
      </c>
      <c r="E13" s="340">
        <v>2.8</v>
      </c>
      <c r="F13" s="1284">
        <v>1.64</v>
      </c>
      <c r="G13" s="1185"/>
      <c r="H13" s="342" t="s">
        <v>42</v>
      </c>
      <c r="I13" s="38"/>
      <c r="J13" s="38"/>
      <c r="K13" s="1761"/>
      <c r="L13" s="38"/>
      <c r="M13" s="38"/>
      <c r="N13" s="38"/>
      <c r="O13" s="38"/>
      <c r="P13" s="38"/>
      <c r="Q13" s="343">
        <v>46520010075</v>
      </c>
      <c r="R13" s="343">
        <v>46520010075</v>
      </c>
    </row>
    <row r="14" spans="1:19" ht="11.25" customHeight="1" x14ac:dyDescent="0.2">
      <c r="A14" s="348"/>
      <c r="B14" s="349"/>
      <c r="C14" s="350"/>
      <c r="D14" s="351">
        <v>2.8</v>
      </c>
      <c r="E14" s="351">
        <v>3.07</v>
      </c>
      <c r="F14" s="258">
        <v>0.27</v>
      </c>
      <c r="G14" s="259">
        <f>SUM(F11:F14)</f>
        <v>3.0500000000000003</v>
      </c>
      <c r="H14" s="353" t="s">
        <v>42</v>
      </c>
      <c r="I14" s="47"/>
      <c r="J14" s="47"/>
      <c r="K14" s="353"/>
      <c r="L14" s="47"/>
      <c r="M14" s="47"/>
      <c r="N14" s="47"/>
      <c r="O14" s="47"/>
      <c r="P14" s="47"/>
      <c r="Q14" s="354"/>
      <c r="R14" s="355" t="s">
        <v>168</v>
      </c>
    </row>
    <row r="15" spans="1:19" x14ac:dyDescent="0.2">
      <c r="A15" s="248">
        <v>2</v>
      </c>
      <c r="B15" s="356">
        <v>5210</v>
      </c>
      <c r="C15" s="357" t="s">
        <v>169</v>
      </c>
      <c r="D15" s="337">
        <v>0</v>
      </c>
      <c r="E15" s="338">
        <f t="shared" ref="E15:E28" si="0">D15+F15</f>
        <v>0.98</v>
      </c>
      <c r="F15" s="251">
        <v>0.98</v>
      </c>
      <c r="G15" s="252"/>
      <c r="H15" s="253" t="s">
        <v>42</v>
      </c>
      <c r="I15" s="30"/>
      <c r="J15" s="30"/>
      <c r="K15" s="30"/>
      <c r="L15" s="30"/>
      <c r="M15" s="30"/>
      <c r="N15" s="30"/>
      <c r="O15" s="30"/>
      <c r="P15" s="30"/>
      <c r="Q15" s="358">
        <v>46520050381</v>
      </c>
      <c r="R15" s="358">
        <v>46520050381</v>
      </c>
    </row>
    <row r="16" spans="1:19" x14ac:dyDescent="0.2">
      <c r="A16" s="107"/>
      <c r="B16" s="335"/>
      <c r="C16" s="359"/>
      <c r="D16" s="340">
        <f t="shared" ref="D16:D17" si="1">E15</f>
        <v>0.98</v>
      </c>
      <c r="E16" s="340">
        <f t="shared" si="0"/>
        <v>2.46</v>
      </c>
      <c r="F16" s="1408">
        <v>1.48</v>
      </c>
      <c r="G16" s="1266"/>
      <c r="H16" s="347" t="s">
        <v>42</v>
      </c>
      <c r="I16" s="234"/>
      <c r="J16" s="234"/>
      <c r="K16" s="234"/>
      <c r="L16" s="234"/>
      <c r="M16" s="234"/>
      <c r="N16" s="234"/>
      <c r="O16" s="234"/>
      <c r="P16" s="234"/>
      <c r="Q16" s="361">
        <v>46520050368</v>
      </c>
      <c r="R16" s="361">
        <v>46520050368</v>
      </c>
    </row>
    <row r="17" spans="1:18" x14ac:dyDescent="0.2">
      <c r="A17" s="107"/>
      <c r="B17" s="335"/>
      <c r="C17" s="336"/>
      <c r="D17" s="340">
        <f t="shared" si="1"/>
        <v>2.46</v>
      </c>
      <c r="E17" s="340">
        <f t="shared" si="0"/>
        <v>6.12</v>
      </c>
      <c r="F17" s="1409">
        <v>3.66</v>
      </c>
      <c r="G17" s="1410">
        <f>SUM(F15:F17)</f>
        <v>6.12</v>
      </c>
      <c r="H17" s="363" t="s">
        <v>42</v>
      </c>
      <c r="I17" s="107"/>
      <c r="J17" s="107"/>
      <c r="K17" s="107"/>
      <c r="L17" s="107"/>
      <c r="M17" s="107"/>
      <c r="N17" s="107"/>
      <c r="O17" s="107"/>
      <c r="P17" s="107"/>
      <c r="Q17" s="364">
        <v>46520040128</v>
      </c>
      <c r="R17" s="343">
        <v>46520040128</v>
      </c>
    </row>
    <row r="18" spans="1:18" x14ac:dyDescent="0.2">
      <c r="A18" s="248">
        <v>3</v>
      </c>
      <c r="B18" s="356">
        <v>5216</v>
      </c>
      <c r="C18" s="357" t="s">
        <v>170</v>
      </c>
      <c r="D18" s="337">
        <v>0</v>
      </c>
      <c r="E18" s="337">
        <f t="shared" si="0"/>
        <v>0.71</v>
      </c>
      <c r="F18" s="251">
        <v>0.71</v>
      </c>
      <c r="G18" s="252">
        <f>F18</f>
        <v>0.71</v>
      </c>
      <c r="H18" s="253" t="s">
        <v>42</v>
      </c>
      <c r="I18" s="30"/>
      <c r="J18" s="30"/>
      <c r="K18" s="30"/>
      <c r="L18" s="30"/>
      <c r="M18" s="30"/>
      <c r="N18" s="30"/>
      <c r="O18" s="30"/>
      <c r="P18" s="30"/>
      <c r="Q18" s="365">
        <v>46520040130</v>
      </c>
      <c r="R18" s="365">
        <v>46520040130</v>
      </c>
    </row>
    <row r="19" spans="1:18" x14ac:dyDescent="0.2">
      <c r="A19" s="248">
        <v>4</v>
      </c>
      <c r="B19" s="356">
        <v>5217</v>
      </c>
      <c r="C19" s="357" t="s">
        <v>171</v>
      </c>
      <c r="D19" s="337">
        <v>0</v>
      </c>
      <c r="E19" s="337">
        <f t="shared" si="0"/>
        <v>2.3199999999999998</v>
      </c>
      <c r="F19" s="251">
        <v>2.3199999999999998</v>
      </c>
      <c r="G19" s="252"/>
      <c r="H19" s="253" t="s">
        <v>44</v>
      </c>
      <c r="I19" s="30"/>
      <c r="J19" s="30"/>
      <c r="K19" s="30"/>
      <c r="L19" s="30"/>
      <c r="M19" s="30"/>
      <c r="N19" s="30"/>
      <c r="O19" s="30"/>
      <c r="P19" s="30"/>
      <c r="Q19" s="358">
        <v>46520060143</v>
      </c>
      <c r="R19" s="358">
        <v>46520060143</v>
      </c>
    </row>
    <row r="20" spans="1:18" x14ac:dyDescent="0.2">
      <c r="A20" s="107"/>
      <c r="B20" s="335"/>
      <c r="C20" s="336"/>
      <c r="D20" s="340">
        <f t="shared" ref="D20:D21" si="2">E19</f>
        <v>2.3199999999999998</v>
      </c>
      <c r="E20" s="360">
        <f t="shared" si="0"/>
        <v>2.69</v>
      </c>
      <c r="F20" s="1408">
        <v>0.37</v>
      </c>
      <c r="G20" s="1266"/>
      <c r="H20" s="347" t="s">
        <v>42</v>
      </c>
      <c r="I20" s="234"/>
      <c r="J20" s="234"/>
      <c r="K20" s="234"/>
      <c r="L20" s="234"/>
      <c r="M20" s="234"/>
      <c r="N20" s="234"/>
      <c r="O20" s="234"/>
      <c r="P20" s="234"/>
      <c r="Q20" s="343">
        <v>46520060143</v>
      </c>
      <c r="R20" s="343">
        <v>46520060143</v>
      </c>
    </row>
    <row r="21" spans="1:18" x14ac:dyDescent="0.2">
      <c r="A21" s="224"/>
      <c r="B21" s="335"/>
      <c r="C21" s="336"/>
      <c r="D21" s="340">
        <f t="shared" si="2"/>
        <v>2.69</v>
      </c>
      <c r="E21" s="362">
        <f t="shared" si="0"/>
        <v>4.3100000000000005</v>
      </c>
      <c r="F21" s="1409">
        <v>1.62</v>
      </c>
      <c r="G21" s="1410">
        <f>SUM(F19:F21)</f>
        <v>4.3100000000000005</v>
      </c>
      <c r="H21" s="363" t="s">
        <v>42</v>
      </c>
      <c r="I21" s="107"/>
      <c r="J21" s="107"/>
      <c r="K21" s="107"/>
      <c r="L21" s="107"/>
      <c r="M21" s="107"/>
      <c r="N21" s="107"/>
      <c r="O21" s="107"/>
      <c r="P21" s="107"/>
      <c r="Q21" s="366">
        <v>46520040129</v>
      </c>
      <c r="R21" s="366">
        <v>46520040129</v>
      </c>
    </row>
    <row r="22" spans="1:18" ht="22.5" x14ac:dyDescent="0.2">
      <c r="A22" s="248">
        <v>5</v>
      </c>
      <c r="B22" s="356">
        <v>5221</v>
      </c>
      <c r="C22" s="357" t="s">
        <v>172</v>
      </c>
      <c r="D22" s="337">
        <v>0</v>
      </c>
      <c r="E22" s="337">
        <f t="shared" si="0"/>
        <v>0.48</v>
      </c>
      <c r="F22" s="251">
        <v>0.48</v>
      </c>
      <c r="G22" s="252">
        <f>F22</f>
        <v>0.48</v>
      </c>
      <c r="H22" s="253" t="s">
        <v>42</v>
      </c>
      <c r="I22" s="30" t="s">
        <v>173</v>
      </c>
      <c r="J22" s="30">
        <v>0.01</v>
      </c>
      <c r="K22" s="367" t="s">
        <v>1064</v>
      </c>
      <c r="L22" s="30">
        <v>18</v>
      </c>
      <c r="M22" s="30">
        <v>135</v>
      </c>
      <c r="N22" s="30"/>
      <c r="O22" s="30" t="s">
        <v>682</v>
      </c>
      <c r="P22" s="30"/>
      <c r="Q22" s="30">
        <v>46520060217</v>
      </c>
      <c r="R22" s="30">
        <v>46520060214</v>
      </c>
    </row>
    <row r="23" spans="1:18" x14ac:dyDescent="0.2">
      <c r="A23" s="248">
        <v>6</v>
      </c>
      <c r="B23" s="356">
        <v>5225</v>
      </c>
      <c r="C23" s="357" t="s">
        <v>174</v>
      </c>
      <c r="D23" s="337">
        <v>0</v>
      </c>
      <c r="E23" s="337">
        <v>1.34</v>
      </c>
      <c r="F23" s="251">
        <v>1.34</v>
      </c>
      <c r="G23" s="252"/>
      <c r="H23" s="253" t="s">
        <v>42</v>
      </c>
      <c r="I23" s="30"/>
      <c r="J23" s="30"/>
      <c r="K23" s="30"/>
      <c r="L23" s="30"/>
      <c r="M23" s="30"/>
      <c r="N23" s="30"/>
      <c r="O23" s="30"/>
      <c r="P23" s="30"/>
      <c r="Q23" s="358">
        <v>46520050363</v>
      </c>
      <c r="R23" s="358">
        <v>46520050363</v>
      </c>
    </row>
    <row r="24" spans="1:18" x14ac:dyDescent="0.2">
      <c r="A24" s="224"/>
      <c r="B24" s="368"/>
      <c r="C24" s="369"/>
      <c r="D24" s="340">
        <v>1.34</v>
      </c>
      <c r="E24" s="370">
        <v>2.2000000000000002</v>
      </c>
      <c r="F24" s="1411">
        <v>0.86</v>
      </c>
      <c r="G24" s="1412">
        <f>SUM(F23:F24)</f>
        <v>2.2000000000000002</v>
      </c>
      <c r="H24" s="371" t="s">
        <v>44</v>
      </c>
      <c r="I24" s="224"/>
      <c r="J24" s="224"/>
      <c r="K24" s="224"/>
      <c r="L24" s="224"/>
      <c r="M24" s="224"/>
      <c r="N24" s="224"/>
      <c r="O24" s="224"/>
      <c r="P24" s="224"/>
      <c r="Q24" s="354">
        <v>46520050363</v>
      </c>
      <c r="R24" s="354">
        <v>46520050363</v>
      </c>
    </row>
    <row r="25" spans="1:18" x14ac:dyDescent="0.2">
      <c r="A25" s="248">
        <v>7</v>
      </c>
      <c r="B25" s="356">
        <v>5226</v>
      </c>
      <c r="C25" s="357" t="s">
        <v>175</v>
      </c>
      <c r="D25" s="337">
        <v>0</v>
      </c>
      <c r="E25" s="337">
        <f t="shared" si="0"/>
        <v>0.57999999999999996</v>
      </c>
      <c r="F25" s="251">
        <v>0.57999999999999996</v>
      </c>
      <c r="G25" s="252"/>
      <c r="H25" s="253" t="s">
        <v>44</v>
      </c>
      <c r="I25" s="30"/>
      <c r="J25" s="30"/>
      <c r="K25" s="30"/>
      <c r="L25" s="30"/>
      <c r="M25" s="30"/>
      <c r="N25" s="30"/>
      <c r="O25" s="30"/>
      <c r="P25" s="30"/>
      <c r="Q25" s="361">
        <v>46520050365</v>
      </c>
      <c r="R25" s="361">
        <v>46520050365</v>
      </c>
    </row>
    <row r="26" spans="1:18" x14ac:dyDescent="0.2">
      <c r="A26" s="224"/>
      <c r="B26" s="368"/>
      <c r="C26" s="336"/>
      <c r="D26" s="340">
        <f t="shared" ref="D26" si="3">E25</f>
        <v>0.57999999999999996</v>
      </c>
      <c r="E26" s="362">
        <f t="shared" si="0"/>
        <v>1.73</v>
      </c>
      <c r="F26" s="1409">
        <v>1.1499999999999999</v>
      </c>
      <c r="G26" s="1412">
        <f>SUM(F25:F26)</f>
        <v>1.73</v>
      </c>
      <c r="H26" s="363" t="s">
        <v>42</v>
      </c>
      <c r="I26" s="107"/>
      <c r="J26" s="107"/>
      <c r="K26" s="107"/>
      <c r="L26" s="107"/>
      <c r="M26" s="107"/>
      <c r="N26" s="107"/>
      <c r="O26" s="107"/>
      <c r="P26" s="107"/>
      <c r="Q26" s="354">
        <v>46520050365</v>
      </c>
      <c r="R26" s="354">
        <v>46520050365</v>
      </c>
    </row>
    <row r="27" spans="1:18" x14ac:dyDescent="0.2">
      <c r="A27" s="248">
        <v>8</v>
      </c>
      <c r="B27" s="356">
        <v>5234</v>
      </c>
      <c r="C27" s="357" t="s">
        <v>176</v>
      </c>
      <c r="D27" s="337">
        <v>0</v>
      </c>
      <c r="E27" s="337">
        <f t="shared" si="0"/>
        <v>1.4</v>
      </c>
      <c r="F27" s="251">
        <v>1.4</v>
      </c>
      <c r="G27" s="252"/>
      <c r="H27" s="253" t="s">
        <v>44</v>
      </c>
      <c r="I27" s="30"/>
      <c r="J27" s="30"/>
      <c r="K27" s="30"/>
      <c r="L27" s="30"/>
      <c r="M27" s="30"/>
      <c r="N27" s="30"/>
      <c r="O27" s="30"/>
      <c r="P27" s="30"/>
      <c r="Q27" s="361">
        <v>46520030155</v>
      </c>
      <c r="R27" s="361">
        <v>46520030155</v>
      </c>
    </row>
    <row r="28" spans="1:18" x14ac:dyDescent="0.2">
      <c r="A28" s="224"/>
      <c r="B28" s="368"/>
      <c r="C28" s="369"/>
      <c r="D28" s="351">
        <f t="shared" ref="D28" si="4">E27</f>
        <v>1.4</v>
      </c>
      <c r="E28" s="370">
        <f t="shared" si="0"/>
        <v>3.0999999999999996</v>
      </c>
      <c r="F28" s="1411">
        <v>1.7</v>
      </c>
      <c r="G28" s="1412">
        <f>SUM(F27:F28)</f>
        <v>3.0999999999999996</v>
      </c>
      <c r="H28" s="371" t="s">
        <v>44</v>
      </c>
      <c r="I28" s="224"/>
      <c r="J28" s="224"/>
      <c r="K28" s="224"/>
      <c r="L28" s="224"/>
      <c r="M28" s="224"/>
      <c r="N28" s="224"/>
      <c r="O28" s="224"/>
      <c r="P28" s="224"/>
      <c r="Q28" s="366">
        <v>46520050359</v>
      </c>
      <c r="R28" s="366">
        <v>46520050359</v>
      </c>
    </row>
    <row r="29" spans="1:18" ht="3.75" customHeight="1" x14ac:dyDescent="0.2"/>
    <row r="30" spans="1:18" ht="12.75" customHeight="1" x14ac:dyDescent="0.2">
      <c r="A30" s="63" t="s">
        <v>45</v>
      </c>
      <c r="B30" s="64"/>
      <c r="C30" s="65"/>
      <c r="D30" s="65"/>
      <c r="E30" s="66"/>
      <c r="F30" s="67">
        <f>SUM(F11:F28)</f>
        <v>21.699999999999992</v>
      </c>
      <c r="G30" s="1202"/>
      <c r="H30" s="68"/>
      <c r="I30" s="1328" t="s">
        <v>978</v>
      </c>
      <c r="J30" s="69"/>
      <c r="K30" s="70" t="s">
        <v>46</v>
      </c>
      <c r="L30" s="168">
        <f>SUM(L11:L28)</f>
        <v>36.1</v>
      </c>
      <c r="M30" s="71">
        <f>SUM(M11:M28)</f>
        <v>265</v>
      </c>
      <c r="N30" s="62"/>
      <c r="O30" s="70" t="s">
        <v>1</v>
      </c>
      <c r="P30" s="71">
        <f>SUM(P11:P28)</f>
        <v>0</v>
      </c>
      <c r="Q30" s="62"/>
    </row>
    <row r="31" spans="1:18" ht="12.75" customHeight="1" x14ac:dyDescent="0.2">
      <c r="A31" s="72" t="s">
        <v>47</v>
      </c>
      <c r="B31" s="73"/>
      <c r="C31" s="74"/>
      <c r="D31" s="74"/>
      <c r="E31" s="75"/>
      <c r="F31" s="955">
        <f>SUMIF(H11:H28,"melnais",F11:F28)</f>
        <v>7.04</v>
      </c>
      <c r="G31" s="1203"/>
      <c r="H31" s="76"/>
      <c r="I31" s="77"/>
      <c r="J31" s="62"/>
      <c r="K31" s="62"/>
      <c r="L31" s="78"/>
      <c r="M31" s="78"/>
      <c r="N31" s="62"/>
      <c r="O31" s="62"/>
      <c r="P31" s="62"/>
      <c r="Q31" s="62"/>
    </row>
    <row r="32" spans="1:18" ht="12.75" customHeight="1" x14ac:dyDescent="0.2">
      <c r="A32" s="72" t="s">
        <v>48</v>
      </c>
      <c r="B32" s="73"/>
      <c r="C32" s="74"/>
      <c r="D32" s="74"/>
      <c r="E32" s="75"/>
      <c r="F32" s="955">
        <f>SUMIF(H11:H28,"bruģis",F11:F28)</f>
        <v>0</v>
      </c>
      <c r="G32" s="1203"/>
      <c r="I32" s="16"/>
      <c r="J32" s="62"/>
      <c r="N32" s="62"/>
      <c r="O32" s="62"/>
      <c r="P32" s="62"/>
      <c r="Q32" s="62"/>
    </row>
    <row r="33" spans="1:18" ht="12.75" customHeight="1" x14ac:dyDescent="0.2">
      <c r="A33" s="72" t="s">
        <v>49</v>
      </c>
      <c r="B33" s="73"/>
      <c r="C33" s="74"/>
      <c r="D33" s="74"/>
      <c r="E33" s="75"/>
      <c r="F33" s="955">
        <f>SUMIF(H11:H28,"grants",F11:F28)</f>
        <v>14.659999999999998</v>
      </c>
      <c r="G33" s="1203"/>
      <c r="I33" s="16"/>
      <c r="J33" s="62"/>
      <c r="N33" s="62"/>
      <c r="O33" s="62"/>
      <c r="P33" s="62"/>
      <c r="Q33" s="62"/>
    </row>
    <row r="34" spans="1:18" ht="12.75" customHeight="1" x14ac:dyDescent="0.2">
      <c r="A34" s="72" t="s">
        <v>50</v>
      </c>
      <c r="B34" s="73"/>
      <c r="C34" s="74"/>
      <c r="D34" s="74"/>
      <c r="E34" s="75"/>
      <c r="F34" s="955">
        <f>SUMIF(H11:H28,"cits segums",F11:F28)</f>
        <v>0</v>
      </c>
      <c r="G34" s="1203"/>
      <c r="H34" s="77"/>
      <c r="I34" s="16"/>
      <c r="J34" s="79"/>
      <c r="N34" s="62"/>
      <c r="O34" s="62"/>
      <c r="P34" s="62"/>
      <c r="Q34" s="62"/>
    </row>
    <row r="35" spans="1:18" ht="5.25" customHeight="1" x14ac:dyDescent="0.2">
      <c r="D35" s="9"/>
      <c r="E35" s="9"/>
      <c r="F35" s="80"/>
      <c r="G35" s="80"/>
      <c r="H35" s="60"/>
      <c r="I35" s="16"/>
      <c r="J35" s="62"/>
      <c r="N35" s="62"/>
      <c r="O35" s="62"/>
      <c r="P35" s="62"/>
      <c r="Q35" s="62"/>
    </row>
    <row r="36" spans="1:18" ht="12.75" customHeight="1" x14ac:dyDescent="0.2">
      <c r="A36" s="5"/>
      <c r="B36" s="5"/>
      <c r="C36" s="6" t="s">
        <v>51</v>
      </c>
      <c r="D36" s="1720" t="str">
        <f>KOPA!$A$31</f>
        <v>2022.gada 18.oktobris</v>
      </c>
      <c r="E36" s="1720"/>
      <c r="F36" s="1720"/>
      <c r="G36" s="82"/>
      <c r="H36" s="81"/>
      <c r="I36" s="81"/>
      <c r="J36" s="82"/>
      <c r="K36" s="82"/>
      <c r="O36" s="62"/>
      <c r="P36" s="62"/>
      <c r="Q36" s="62"/>
    </row>
    <row r="37" spans="1:18" ht="12.75" customHeight="1" x14ac:dyDescent="0.2">
      <c r="A37" s="5"/>
      <c r="B37" s="5"/>
      <c r="C37" s="6" t="s">
        <v>52</v>
      </c>
      <c r="D37" s="1720" t="s">
        <v>53</v>
      </c>
      <c r="E37" s="1720"/>
      <c r="F37" s="1720"/>
      <c r="G37" s="1720"/>
      <c r="H37" s="1720"/>
      <c r="I37" s="1720"/>
      <c r="J37" s="1720"/>
      <c r="K37" s="1720"/>
      <c r="M37" s="83"/>
      <c r="N37" s="83"/>
      <c r="O37" s="62"/>
      <c r="P37" s="1725" t="s">
        <v>572</v>
      </c>
      <c r="Q37" s="1725"/>
      <c r="R37" s="1725"/>
    </row>
    <row r="38" spans="1:18" ht="12.75" customHeight="1" x14ac:dyDescent="0.2">
      <c r="A38" s="5"/>
      <c r="B38" s="5"/>
      <c r="C38" s="6"/>
      <c r="D38" s="1721" t="s">
        <v>54</v>
      </c>
      <c r="E38" s="1721"/>
      <c r="F38" s="1721"/>
      <c r="G38" s="1721"/>
      <c r="H38" s="1721"/>
      <c r="I38" s="1721"/>
      <c r="J38" s="1721"/>
      <c r="K38" s="1721"/>
      <c r="M38" s="1722" t="s">
        <v>55</v>
      </c>
      <c r="N38" s="1722"/>
      <c r="O38" s="62"/>
      <c r="P38" s="1725"/>
      <c r="Q38" s="1725"/>
      <c r="R38" s="1725"/>
    </row>
    <row r="39" spans="1:18" x14ac:dyDescent="0.2">
      <c r="A39" s="5"/>
      <c r="B39" s="5"/>
      <c r="C39" s="6" t="s">
        <v>51</v>
      </c>
      <c r="D39" s="1728" t="str">
        <f>D36</f>
        <v>2022.gada 18.oktobris</v>
      </c>
      <c r="E39" s="1728"/>
      <c r="F39" s="1728"/>
      <c r="G39" s="82"/>
      <c r="H39" s="81"/>
      <c r="I39" s="81"/>
      <c r="J39" s="82"/>
      <c r="K39" s="82"/>
      <c r="O39" s="62"/>
      <c r="P39" s="1725"/>
      <c r="Q39" s="1725"/>
      <c r="R39" s="1725"/>
    </row>
    <row r="40" spans="1:18" x14ac:dyDescent="0.2">
      <c r="A40" s="5"/>
      <c r="B40" s="5"/>
      <c r="C40" s="6" t="s">
        <v>56</v>
      </c>
      <c r="D40" s="1720" t="str">
        <f>KOPA!$N$31</f>
        <v>Dobeles novada domes priekšsēdētājs Ivars Gorskis</v>
      </c>
      <c r="E40" s="1720"/>
      <c r="F40" s="1720"/>
      <c r="G40" s="1720"/>
      <c r="H40" s="1720"/>
      <c r="I40" s="1720"/>
      <c r="J40" s="1720"/>
      <c r="K40" s="1720"/>
      <c r="M40" s="83"/>
      <c r="N40" s="83"/>
      <c r="O40" s="62"/>
      <c r="P40" s="824"/>
      <c r="Q40" s="824"/>
      <c r="R40" s="824"/>
    </row>
    <row r="41" spans="1:18" x14ac:dyDescent="0.2">
      <c r="A41" s="5"/>
      <c r="B41" s="5"/>
      <c r="C41" s="6"/>
      <c r="D41" s="1721" t="s">
        <v>54</v>
      </c>
      <c r="E41" s="1721"/>
      <c r="F41" s="1721"/>
      <c r="G41" s="1721"/>
      <c r="H41" s="1721"/>
      <c r="I41" s="1721"/>
      <c r="J41" s="1721"/>
      <c r="K41" s="1721"/>
      <c r="M41" s="1722" t="s">
        <v>55</v>
      </c>
      <c r="N41" s="1722"/>
      <c r="O41" s="62"/>
      <c r="P41" s="824"/>
      <c r="Q41" s="824"/>
      <c r="R41" s="824"/>
    </row>
    <row r="42" spans="1:18" x14ac:dyDescent="0.2">
      <c r="A42" s="5"/>
      <c r="B42" s="5"/>
      <c r="C42" s="6" t="s">
        <v>51</v>
      </c>
      <c r="D42" s="84" t="s">
        <v>57</v>
      </c>
      <c r="E42" s="84"/>
      <c r="F42" s="84"/>
      <c r="G42" s="81"/>
      <c r="H42" s="81"/>
      <c r="I42" s="81"/>
      <c r="J42" s="82"/>
      <c r="K42" s="82"/>
      <c r="O42" s="62"/>
      <c r="P42" s="62"/>
      <c r="Q42" s="62"/>
    </row>
    <row r="43" spans="1:18" x14ac:dyDescent="0.2">
      <c r="A43" s="5"/>
      <c r="B43" s="5"/>
      <c r="C43" s="6" t="s">
        <v>58</v>
      </c>
      <c r="D43" s="1720" t="s">
        <v>1088</v>
      </c>
      <c r="E43" s="1720"/>
      <c r="F43" s="1720"/>
      <c r="G43" s="1720"/>
      <c r="H43" s="1720"/>
      <c r="I43" s="1720"/>
      <c r="J43" s="1720"/>
      <c r="K43" s="1720"/>
      <c r="M43" s="83"/>
      <c r="N43" s="83"/>
      <c r="O43" s="62"/>
      <c r="P43" s="62"/>
      <c r="Q43" s="62"/>
    </row>
    <row r="44" spans="1:18" x14ac:dyDescent="0.2">
      <c r="D44" s="1721" t="s">
        <v>54</v>
      </c>
      <c r="E44" s="1721"/>
      <c r="F44" s="1721"/>
      <c r="G44" s="1721"/>
      <c r="H44" s="1721"/>
      <c r="I44" s="1721"/>
      <c r="J44" s="1721"/>
      <c r="K44" s="1721"/>
      <c r="M44" s="1722" t="s">
        <v>55</v>
      </c>
      <c r="N44" s="1722"/>
    </row>
  </sheetData>
  <sheetProtection selectLockedCells="1" selectUnlockedCells="1"/>
  <mergeCells count="36"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  <mergeCell ref="M44:N44"/>
    <mergeCell ref="Q8:Q9"/>
    <mergeCell ref="D40:K40"/>
    <mergeCell ref="D41:K41"/>
    <mergeCell ref="M41:N41"/>
    <mergeCell ref="D43:K43"/>
    <mergeCell ref="F8:G8"/>
    <mergeCell ref="F10:G10"/>
    <mergeCell ref="P37:R39"/>
    <mergeCell ref="D39:F39"/>
    <mergeCell ref="I8:I9"/>
    <mergeCell ref="J8:K8"/>
    <mergeCell ref="L8:L9"/>
    <mergeCell ref="K12:K13"/>
    <mergeCell ref="D44:K44"/>
    <mergeCell ref="B10:C10"/>
    <mergeCell ref="D36:F36"/>
    <mergeCell ref="D37:K37"/>
    <mergeCell ref="D38:K38"/>
    <mergeCell ref="M38:N3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CEF9D-714C-46EF-98D2-2AB9AC6E937E}">
  <sheetPr codeName="Sheet16">
    <tabColor theme="2" tint="-0.249977111117893"/>
  </sheetPr>
  <dimension ref="A1:T54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177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726">
        <v>2</v>
      </c>
      <c r="C10" s="1727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87">
        <v>15</v>
      </c>
      <c r="R10" s="21">
        <v>16</v>
      </c>
    </row>
    <row r="11" spans="1:20" x14ac:dyDescent="0.2">
      <c r="A11" s="248">
        <v>1</v>
      </c>
      <c r="B11" s="335">
        <v>5202</v>
      </c>
      <c r="C11" s="336" t="s">
        <v>178</v>
      </c>
      <c r="D11" s="337">
        <v>0</v>
      </c>
      <c r="E11" s="338">
        <f t="shared" ref="E11:E38" si="0">D11+F11</f>
        <v>1.2</v>
      </c>
      <c r="F11" s="251">
        <v>1.2</v>
      </c>
      <c r="G11" s="252">
        <f>F11</f>
        <v>1.2</v>
      </c>
      <c r="H11" s="253" t="s">
        <v>42</v>
      </c>
      <c r="I11" s="30"/>
      <c r="J11" s="30"/>
      <c r="K11" s="30"/>
      <c r="L11" s="30"/>
      <c r="M11" s="30"/>
      <c r="N11" s="30"/>
      <c r="O11" s="30"/>
      <c r="P11" s="30"/>
      <c r="Q11" s="372">
        <v>46520010076</v>
      </c>
      <c r="R11" s="372">
        <v>46520010076</v>
      </c>
    </row>
    <row r="12" spans="1:20" x14ac:dyDescent="0.2">
      <c r="A12" s="248">
        <v>2</v>
      </c>
      <c r="B12" s="356">
        <v>5203</v>
      </c>
      <c r="C12" s="357" t="s">
        <v>179</v>
      </c>
      <c r="D12" s="337">
        <v>0</v>
      </c>
      <c r="E12" s="338">
        <f t="shared" si="0"/>
        <v>0.81</v>
      </c>
      <c r="F12" s="251">
        <v>0.81</v>
      </c>
      <c r="G12" s="252"/>
      <c r="H12" s="253" t="s">
        <v>44</v>
      </c>
      <c r="I12" s="30"/>
      <c r="J12" s="30"/>
      <c r="K12" s="30"/>
      <c r="L12" s="30"/>
      <c r="M12" s="30"/>
      <c r="N12" s="30"/>
      <c r="O12" s="30"/>
      <c r="P12" s="30">
        <v>97</v>
      </c>
      <c r="Q12" s="358">
        <v>46520020212</v>
      </c>
      <c r="R12" s="358">
        <v>46520020212</v>
      </c>
    </row>
    <row r="13" spans="1:20" x14ac:dyDescent="0.2">
      <c r="A13" s="224"/>
      <c r="B13" s="368"/>
      <c r="C13" s="369"/>
      <c r="D13" s="340">
        <f>E12</f>
        <v>0.81</v>
      </c>
      <c r="E13" s="373">
        <f t="shared" si="0"/>
        <v>2.91</v>
      </c>
      <c r="F13" s="1409">
        <v>2.1</v>
      </c>
      <c r="G13" s="1410">
        <f>SUM(F12:F13)</f>
        <v>2.91</v>
      </c>
      <c r="H13" s="363" t="s">
        <v>42</v>
      </c>
      <c r="I13" s="107"/>
      <c r="J13" s="107"/>
      <c r="K13" s="107"/>
      <c r="L13" s="107"/>
      <c r="M13" s="107"/>
      <c r="N13" s="107"/>
      <c r="O13" s="107"/>
      <c r="P13" s="107"/>
      <c r="Q13" s="354">
        <v>46520020212</v>
      </c>
      <c r="R13" s="354">
        <v>46520020212</v>
      </c>
    </row>
    <row r="14" spans="1:20" x14ac:dyDescent="0.2">
      <c r="A14" s="248">
        <v>3</v>
      </c>
      <c r="B14" s="356">
        <v>5204</v>
      </c>
      <c r="C14" s="374" t="s">
        <v>180</v>
      </c>
      <c r="D14" s="337">
        <v>0</v>
      </c>
      <c r="E14" s="338">
        <f t="shared" si="0"/>
        <v>0.23</v>
      </c>
      <c r="F14" s="251">
        <v>0.23</v>
      </c>
      <c r="G14" s="252">
        <f t="shared" ref="G14:G38" si="1">F14</f>
        <v>0.23</v>
      </c>
      <c r="H14" s="253" t="s">
        <v>42</v>
      </c>
      <c r="I14" s="30"/>
      <c r="J14" s="30"/>
      <c r="K14" s="30"/>
      <c r="L14" s="30"/>
      <c r="M14" s="30"/>
      <c r="N14" s="30"/>
      <c r="O14" s="30"/>
      <c r="P14" s="30"/>
      <c r="Q14" s="358">
        <v>46520020339</v>
      </c>
      <c r="R14" s="358">
        <v>46520020046</v>
      </c>
    </row>
    <row r="15" spans="1:20" x14ac:dyDescent="0.2">
      <c r="A15" s="248">
        <v>4</v>
      </c>
      <c r="B15" s="356">
        <v>5205</v>
      </c>
      <c r="C15" s="357" t="s">
        <v>181</v>
      </c>
      <c r="D15" s="337">
        <v>0</v>
      </c>
      <c r="E15" s="338">
        <f t="shared" si="0"/>
        <v>0.5</v>
      </c>
      <c r="F15" s="251">
        <v>0.5</v>
      </c>
      <c r="G15" s="252">
        <f t="shared" si="1"/>
        <v>0.5</v>
      </c>
      <c r="H15" s="253" t="s">
        <v>42</v>
      </c>
      <c r="I15" s="30"/>
      <c r="J15" s="30"/>
      <c r="K15" s="30"/>
      <c r="L15" s="30"/>
      <c r="M15" s="30"/>
      <c r="N15" s="30"/>
      <c r="O15" s="30"/>
      <c r="P15" s="30"/>
      <c r="Q15" s="358">
        <v>46520020301</v>
      </c>
      <c r="R15" s="358">
        <v>46520020301</v>
      </c>
    </row>
    <row r="16" spans="1:20" x14ac:dyDescent="0.2">
      <c r="A16" s="248">
        <v>5</v>
      </c>
      <c r="B16" s="356">
        <v>5206</v>
      </c>
      <c r="C16" s="357" t="s">
        <v>182</v>
      </c>
      <c r="D16" s="337">
        <v>0</v>
      </c>
      <c r="E16" s="337">
        <f t="shared" si="0"/>
        <v>0.44</v>
      </c>
      <c r="F16" s="251">
        <v>0.44</v>
      </c>
      <c r="G16" s="252">
        <f t="shared" si="1"/>
        <v>0.44</v>
      </c>
      <c r="H16" s="253" t="s">
        <v>42</v>
      </c>
      <c r="I16" s="30"/>
      <c r="J16" s="30"/>
      <c r="K16" s="30"/>
      <c r="L16" s="30"/>
      <c r="M16" s="30"/>
      <c r="N16" s="30"/>
      <c r="O16" s="30"/>
      <c r="P16" s="30"/>
      <c r="Q16" s="365">
        <v>46520020259</v>
      </c>
      <c r="R16" s="365">
        <v>46520020259</v>
      </c>
    </row>
    <row r="17" spans="1:18" x14ac:dyDescent="0.2">
      <c r="A17" s="248">
        <v>6</v>
      </c>
      <c r="B17" s="356">
        <v>5207</v>
      </c>
      <c r="C17" s="357" t="s">
        <v>183</v>
      </c>
      <c r="D17" s="337">
        <v>0</v>
      </c>
      <c r="E17" s="337">
        <f t="shared" si="0"/>
        <v>0.56999999999999995</v>
      </c>
      <c r="F17" s="251">
        <v>0.56999999999999995</v>
      </c>
      <c r="G17" s="252">
        <f t="shared" si="1"/>
        <v>0.56999999999999995</v>
      </c>
      <c r="H17" s="253" t="s">
        <v>42</v>
      </c>
      <c r="I17" s="30"/>
      <c r="J17" s="30"/>
      <c r="K17" s="30"/>
      <c r="L17" s="30"/>
      <c r="M17" s="30"/>
      <c r="N17" s="30"/>
      <c r="O17" s="30"/>
      <c r="P17" s="30"/>
      <c r="Q17" s="372">
        <v>46520020241</v>
      </c>
      <c r="R17" s="372">
        <v>46520020241</v>
      </c>
    </row>
    <row r="18" spans="1:18" x14ac:dyDescent="0.2">
      <c r="A18" s="248">
        <v>7</v>
      </c>
      <c r="B18" s="356">
        <v>5211</v>
      </c>
      <c r="C18" s="357" t="s">
        <v>184</v>
      </c>
      <c r="D18" s="337">
        <v>0</v>
      </c>
      <c r="E18" s="337">
        <v>0.22</v>
      </c>
      <c r="F18" s="251">
        <v>0.22</v>
      </c>
      <c r="G18" s="252"/>
      <c r="H18" s="253" t="s">
        <v>10</v>
      </c>
      <c r="I18" s="30"/>
      <c r="J18" s="30"/>
      <c r="K18" s="30"/>
      <c r="L18" s="30"/>
      <c r="M18" s="30"/>
      <c r="N18" s="30"/>
      <c r="O18" s="30"/>
      <c r="P18" s="30"/>
      <c r="Q18" s="375" t="s">
        <v>185</v>
      </c>
      <c r="R18" s="376">
        <v>46520040039003</v>
      </c>
    </row>
    <row r="19" spans="1:18" x14ac:dyDescent="0.2">
      <c r="A19" s="107"/>
      <c r="B19" s="335"/>
      <c r="C19" s="336"/>
      <c r="D19" s="360">
        <v>0.22</v>
      </c>
      <c r="E19" s="360">
        <v>1.72</v>
      </c>
      <c r="F19" s="1408">
        <v>1.5</v>
      </c>
      <c r="G19" s="1266"/>
      <c r="H19" s="347" t="s">
        <v>10</v>
      </c>
      <c r="I19" s="234"/>
      <c r="J19" s="234"/>
      <c r="K19" s="234"/>
      <c r="L19" s="234"/>
      <c r="M19" s="234"/>
      <c r="N19" s="234"/>
      <c r="O19" s="234"/>
      <c r="P19" s="234"/>
      <c r="Q19" s="375">
        <v>46520040132</v>
      </c>
      <c r="R19" s="375">
        <v>46520040132</v>
      </c>
    </row>
    <row r="20" spans="1:18" x14ac:dyDescent="0.2">
      <c r="A20" s="107"/>
      <c r="B20" s="368"/>
      <c r="C20" s="336"/>
      <c r="D20" s="340">
        <v>1.72</v>
      </c>
      <c r="E20" s="360">
        <f>D20+F20</f>
        <v>2.69</v>
      </c>
      <c r="F20" s="1408">
        <v>0.97</v>
      </c>
      <c r="G20" s="1266">
        <f>SUM(F18:F20)</f>
        <v>2.69</v>
      </c>
      <c r="H20" s="347" t="s">
        <v>10</v>
      </c>
      <c r="I20" s="234"/>
      <c r="J20" s="234"/>
      <c r="K20" s="234"/>
      <c r="L20" s="234"/>
      <c r="M20" s="234"/>
      <c r="N20" s="234"/>
      <c r="O20" s="234"/>
      <c r="P20" s="234"/>
      <c r="Q20" s="377">
        <v>46520020213</v>
      </c>
      <c r="R20" s="377">
        <v>46520020213</v>
      </c>
    </row>
    <row r="21" spans="1:18" x14ac:dyDescent="0.2">
      <c r="A21" s="248">
        <v>8</v>
      </c>
      <c r="B21" s="356">
        <v>5212</v>
      </c>
      <c r="C21" s="378" t="s">
        <v>186</v>
      </c>
      <c r="D21" s="337">
        <v>0</v>
      </c>
      <c r="E21" s="337">
        <f t="shared" si="0"/>
        <v>3.15</v>
      </c>
      <c r="F21" s="251">
        <v>3.15</v>
      </c>
      <c r="G21" s="252">
        <f t="shared" si="1"/>
        <v>3.15</v>
      </c>
      <c r="H21" s="253" t="s">
        <v>10</v>
      </c>
      <c r="I21" s="30"/>
      <c r="J21" s="30"/>
      <c r="K21" s="30"/>
      <c r="L21" s="30"/>
      <c r="M21" s="30"/>
      <c r="N21" s="30"/>
      <c r="O21" s="30"/>
      <c r="P21" s="30"/>
      <c r="Q21" s="372">
        <v>46520020216</v>
      </c>
      <c r="R21" s="372">
        <v>46520020216</v>
      </c>
    </row>
    <row r="22" spans="1:18" x14ac:dyDescent="0.2">
      <c r="A22" s="248">
        <v>9</v>
      </c>
      <c r="B22" s="356">
        <v>5213</v>
      </c>
      <c r="C22" s="379" t="s">
        <v>187</v>
      </c>
      <c r="D22" s="337">
        <v>0</v>
      </c>
      <c r="E22" s="337">
        <f t="shared" si="0"/>
        <v>0.94</v>
      </c>
      <c r="F22" s="251">
        <v>0.94</v>
      </c>
      <c r="G22" s="252">
        <f t="shared" si="1"/>
        <v>0.94</v>
      </c>
      <c r="H22" s="253" t="s">
        <v>42</v>
      </c>
      <c r="I22" s="30"/>
      <c r="J22" s="30"/>
      <c r="K22" s="30"/>
      <c r="L22" s="30"/>
      <c r="M22" s="30"/>
      <c r="N22" s="30"/>
      <c r="O22" s="30"/>
      <c r="P22" s="30"/>
      <c r="Q22" s="380">
        <v>46520020215</v>
      </c>
      <c r="R22" s="380">
        <v>46520020215</v>
      </c>
    </row>
    <row r="23" spans="1:18" x14ac:dyDescent="0.2">
      <c r="A23" s="248">
        <v>10</v>
      </c>
      <c r="B23" s="356">
        <v>5214</v>
      </c>
      <c r="C23" s="378" t="s">
        <v>188</v>
      </c>
      <c r="D23" s="337">
        <v>0</v>
      </c>
      <c r="E23" s="337">
        <f t="shared" si="0"/>
        <v>0.16</v>
      </c>
      <c r="F23" s="251">
        <v>0.16</v>
      </c>
      <c r="G23" s="252">
        <f t="shared" si="1"/>
        <v>0.16</v>
      </c>
      <c r="H23" s="253" t="s">
        <v>42</v>
      </c>
      <c r="I23" s="30"/>
      <c r="J23" s="30"/>
      <c r="K23" s="30"/>
      <c r="L23" s="30"/>
      <c r="M23" s="30"/>
      <c r="N23" s="30"/>
      <c r="O23" s="30"/>
      <c r="P23" s="30"/>
      <c r="Q23" s="372">
        <v>46520020278</v>
      </c>
      <c r="R23" s="372">
        <v>46520020278</v>
      </c>
    </row>
    <row r="24" spans="1:18" x14ac:dyDescent="0.2">
      <c r="A24" s="248">
        <v>11</v>
      </c>
      <c r="B24" s="356">
        <v>5215</v>
      </c>
      <c r="C24" s="379" t="s">
        <v>189</v>
      </c>
      <c r="D24" s="337">
        <v>0</v>
      </c>
      <c r="E24" s="337">
        <f t="shared" si="0"/>
        <v>0.85</v>
      </c>
      <c r="F24" s="251">
        <v>0.85</v>
      </c>
      <c r="G24" s="252">
        <f t="shared" si="1"/>
        <v>0.85</v>
      </c>
      <c r="H24" s="253" t="s">
        <v>42</v>
      </c>
      <c r="I24" s="30"/>
      <c r="J24" s="30"/>
      <c r="K24" s="30"/>
      <c r="L24" s="30"/>
      <c r="M24" s="30"/>
      <c r="N24" s="30"/>
      <c r="O24" s="30"/>
      <c r="P24" s="30"/>
      <c r="Q24" s="380">
        <v>46520020214</v>
      </c>
      <c r="R24" s="380">
        <v>46520020214</v>
      </c>
    </row>
    <row r="25" spans="1:18" x14ac:dyDescent="0.2">
      <c r="A25" s="248">
        <v>12</v>
      </c>
      <c r="B25" s="356">
        <v>5218</v>
      </c>
      <c r="C25" s="357" t="s">
        <v>190</v>
      </c>
      <c r="D25" s="337">
        <v>0</v>
      </c>
      <c r="E25" s="338">
        <f t="shared" si="0"/>
        <v>0.15</v>
      </c>
      <c r="F25" s="251">
        <v>0.15</v>
      </c>
      <c r="G25" s="252"/>
      <c r="H25" s="253" t="s">
        <v>42</v>
      </c>
      <c r="I25" s="30"/>
      <c r="J25" s="30"/>
      <c r="K25" s="30"/>
      <c r="L25" s="30"/>
      <c r="M25" s="30"/>
      <c r="N25" s="30"/>
      <c r="O25" s="30"/>
      <c r="P25" s="30"/>
      <c r="Q25" s="358">
        <v>46520040131</v>
      </c>
      <c r="R25" s="358">
        <v>46520040131</v>
      </c>
    </row>
    <row r="26" spans="1:18" x14ac:dyDescent="0.2">
      <c r="A26" s="348"/>
      <c r="B26" s="349"/>
      <c r="C26" s="381"/>
      <c r="D26" s="340">
        <v>0.15</v>
      </c>
      <c r="E26" s="373">
        <v>1.28</v>
      </c>
      <c r="F26" s="1409">
        <v>1.1299999999999999</v>
      </c>
      <c r="G26" s="1410">
        <f>SUM(F25:F26)</f>
        <v>1.2799999999999998</v>
      </c>
      <c r="H26" s="363" t="s">
        <v>42</v>
      </c>
      <c r="I26" s="107"/>
      <c r="J26" s="107"/>
      <c r="K26" s="107"/>
      <c r="L26" s="107"/>
      <c r="M26" s="107"/>
      <c r="N26" s="107"/>
      <c r="O26" s="107"/>
      <c r="P26" s="107"/>
      <c r="Q26" s="354" t="s">
        <v>185</v>
      </c>
      <c r="R26" s="382">
        <v>46520040004004</v>
      </c>
    </row>
    <row r="27" spans="1:18" x14ac:dyDescent="0.2">
      <c r="A27" s="248">
        <v>13</v>
      </c>
      <c r="B27" s="356">
        <v>5219</v>
      </c>
      <c r="C27" s="357" t="s">
        <v>191</v>
      </c>
      <c r="D27" s="337">
        <v>0</v>
      </c>
      <c r="E27" s="337">
        <f t="shared" si="0"/>
        <v>0.97</v>
      </c>
      <c r="F27" s="251">
        <v>0.97</v>
      </c>
      <c r="G27" s="252">
        <f t="shared" si="1"/>
        <v>0.97</v>
      </c>
      <c r="H27" s="253" t="s">
        <v>42</v>
      </c>
      <c r="I27" s="30"/>
      <c r="J27" s="30"/>
      <c r="K27" s="30"/>
      <c r="L27" s="30"/>
      <c r="M27" s="30"/>
      <c r="N27" s="30"/>
      <c r="O27" s="30"/>
      <c r="P27" s="30"/>
      <c r="Q27" s="366">
        <v>46520060144</v>
      </c>
      <c r="R27" s="366">
        <v>46520060144</v>
      </c>
    </row>
    <row r="28" spans="1:18" x14ac:dyDescent="0.2">
      <c r="A28" s="248">
        <v>14</v>
      </c>
      <c r="B28" s="356">
        <v>5220</v>
      </c>
      <c r="C28" s="357" t="s">
        <v>192</v>
      </c>
      <c r="D28" s="337">
        <v>0</v>
      </c>
      <c r="E28" s="337">
        <f t="shared" si="0"/>
        <v>0.63</v>
      </c>
      <c r="F28" s="251">
        <v>0.63</v>
      </c>
      <c r="G28" s="252">
        <f t="shared" si="1"/>
        <v>0.63</v>
      </c>
      <c r="H28" s="253" t="s">
        <v>10</v>
      </c>
      <c r="I28" s="30"/>
      <c r="J28" s="30"/>
      <c r="K28" s="30"/>
      <c r="L28" s="30"/>
      <c r="M28" s="30"/>
      <c r="N28" s="30"/>
      <c r="O28" s="30"/>
      <c r="P28" s="30"/>
      <c r="Q28" s="383">
        <v>46520060162</v>
      </c>
      <c r="R28" s="383">
        <v>46520060162</v>
      </c>
    </row>
    <row r="29" spans="1:18" x14ac:dyDescent="0.2">
      <c r="A29" s="248">
        <v>15</v>
      </c>
      <c r="B29" s="356">
        <v>5222</v>
      </c>
      <c r="C29" s="1762" t="s">
        <v>193</v>
      </c>
      <c r="D29" s="337">
        <v>0</v>
      </c>
      <c r="E29" s="337">
        <f t="shared" si="0"/>
        <v>1.44</v>
      </c>
      <c r="F29" s="251">
        <v>1.44</v>
      </c>
      <c r="G29" s="252"/>
      <c r="H29" s="253" t="s">
        <v>42</v>
      </c>
      <c r="I29" s="30"/>
      <c r="J29" s="30"/>
      <c r="K29" s="30"/>
      <c r="L29" s="30"/>
      <c r="M29" s="30"/>
      <c r="N29" s="30"/>
      <c r="O29" s="30"/>
      <c r="P29" s="30"/>
      <c r="Q29" s="383">
        <v>46520060142</v>
      </c>
      <c r="R29" s="383">
        <v>46520060142</v>
      </c>
    </row>
    <row r="30" spans="1:18" x14ac:dyDescent="0.2">
      <c r="A30" s="107"/>
      <c r="B30" s="368"/>
      <c r="C30" s="1763"/>
      <c r="D30" s="340">
        <f>E29</f>
        <v>1.44</v>
      </c>
      <c r="E30" s="360">
        <f t="shared" si="0"/>
        <v>2.27</v>
      </c>
      <c r="F30" s="1408">
        <v>0.83</v>
      </c>
      <c r="G30" s="1410">
        <f>SUM(F29:F30)</f>
        <v>2.27</v>
      </c>
      <c r="H30" s="347" t="s">
        <v>42</v>
      </c>
      <c r="I30" s="234"/>
      <c r="J30" s="234"/>
      <c r="K30" s="234"/>
      <c r="L30" s="234"/>
      <c r="M30" s="234"/>
      <c r="N30" s="234"/>
      <c r="O30" s="234"/>
      <c r="P30" s="234"/>
      <c r="Q30" s="234">
        <v>46520050379</v>
      </c>
      <c r="R30" s="234">
        <v>46520050379</v>
      </c>
    </row>
    <row r="31" spans="1:18" x14ac:dyDescent="0.2">
      <c r="A31" s="248">
        <v>16</v>
      </c>
      <c r="B31" s="356">
        <v>5223</v>
      </c>
      <c r="C31" s="357" t="s">
        <v>194</v>
      </c>
      <c r="D31" s="337">
        <v>0</v>
      </c>
      <c r="E31" s="337">
        <f t="shared" si="0"/>
        <v>1.34</v>
      </c>
      <c r="F31" s="251">
        <v>1.34</v>
      </c>
      <c r="G31" s="252">
        <f t="shared" si="1"/>
        <v>1.34</v>
      </c>
      <c r="H31" s="253" t="s">
        <v>42</v>
      </c>
      <c r="I31" s="30"/>
      <c r="J31" s="30"/>
      <c r="K31" s="30"/>
      <c r="L31" s="30"/>
      <c r="M31" s="30"/>
      <c r="N31" s="30"/>
      <c r="O31" s="30"/>
      <c r="P31" s="30"/>
      <c r="Q31" s="383">
        <v>46520050367</v>
      </c>
      <c r="R31" s="383">
        <v>46520050367</v>
      </c>
    </row>
    <row r="32" spans="1:18" x14ac:dyDescent="0.2">
      <c r="A32" s="248">
        <v>17</v>
      </c>
      <c r="B32" s="356">
        <v>5227</v>
      </c>
      <c r="C32" s="357" t="s">
        <v>195</v>
      </c>
      <c r="D32" s="337">
        <v>0</v>
      </c>
      <c r="E32" s="337">
        <f t="shared" si="0"/>
        <v>1.83</v>
      </c>
      <c r="F32" s="251">
        <v>1.83</v>
      </c>
      <c r="G32" s="252">
        <f t="shared" si="1"/>
        <v>1.83</v>
      </c>
      <c r="H32" s="253" t="s">
        <v>42</v>
      </c>
      <c r="I32" s="30"/>
      <c r="J32" s="30"/>
      <c r="K32" s="30"/>
      <c r="L32" s="30"/>
      <c r="M32" s="30"/>
      <c r="N32" s="30"/>
      <c r="O32" s="30"/>
      <c r="P32" s="30"/>
      <c r="Q32" s="383">
        <v>46520050361</v>
      </c>
      <c r="R32" s="383">
        <v>46520050361</v>
      </c>
    </row>
    <row r="33" spans="1:18" x14ac:dyDescent="0.2">
      <c r="A33" s="248">
        <v>18</v>
      </c>
      <c r="B33" s="356">
        <v>5228</v>
      </c>
      <c r="C33" s="357" t="s">
        <v>196</v>
      </c>
      <c r="D33" s="337">
        <v>0</v>
      </c>
      <c r="E33" s="337">
        <f t="shared" si="0"/>
        <v>1.1200000000000001</v>
      </c>
      <c r="F33" s="251">
        <v>1.1200000000000001</v>
      </c>
      <c r="G33" s="252">
        <f t="shared" si="1"/>
        <v>1.1200000000000001</v>
      </c>
      <c r="H33" s="253" t="s">
        <v>42</v>
      </c>
      <c r="I33" s="30"/>
      <c r="J33" s="30"/>
      <c r="K33" s="30"/>
      <c r="L33" s="30"/>
      <c r="M33" s="30"/>
      <c r="N33" s="30"/>
      <c r="O33" s="30"/>
      <c r="P33" s="30"/>
      <c r="Q33" s="372">
        <v>46520050360</v>
      </c>
      <c r="R33" s="372">
        <v>46520050360</v>
      </c>
    </row>
    <row r="34" spans="1:18" x14ac:dyDescent="0.2">
      <c r="A34" s="248">
        <v>19</v>
      </c>
      <c r="B34" s="356">
        <v>5231</v>
      </c>
      <c r="C34" s="357" t="s">
        <v>197</v>
      </c>
      <c r="D34" s="337">
        <v>0</v>
      </c>
      <c r="E34" s="337">
        <v>0.49</v>
      </c>
      <c r="F34" s="251">
        <v>0.49</v>
      </c>
      <c r="G34" s="252"/>
      <c r="H34" s="253" t="s">
        <v>44</v>
      </c>
      <c r="I34" s="30"/>
      <c r="J34" s="30"/>
      <c r="K34" s="30"/>
      <c r="L34" s="30"/>
      <c r="M34" s="30"/>
      <c r="N34" s="30"/>
      <c r="O34" s="30"/>
      <c r="P34" s="30"/>
      <c r="Q34" s="358">
        <v>46520030154</v>
      </c>
      <c r="R34" s="358">
        <v>46520030154</v>
      </c>
    </row>
    <row r="35" spans="1:18" x14ac:dyDescent="0.2">
      <c r="A35" s="224"/>
      <c r="B35" s="368"/>
      <c r="C35" s="369"/>
      <c r="D35" s="352">
        <v>0.49</v>
      </c>
      <c r="E35" s="352">
        <v>2.9299999999999997</v>
      </c>
      <c r="F35" s="258">
        <v>2.44</v>
      </c>
      <c r="G35" s="1410">
        <f>SUM(F34:F35)</f>
        <v>2.9299999999999997</v>
      </c>
      <c r="H35" s="353" t="s">
        <v>42</v>
      </c>
      <c r="I35" s="47"/>
      <c r="J35" s="47"/>
      <c r="K35" s="47"/>
      <c r="L35" s="47"/>
      <c r="M35" s="47"/>
      <c r="N35" s="47"/>
      <c r="O35" s="47"/>
      <c r="P35" s="47"/>
      <c r="Q35" s="354">
        <v>46520030154</v>
      </c>
      <c r="R35" s="354">
        <v>46520030154</v>
      </c>
    </row>
    <row r="36" spans="1:18" x14ac:dyDescent="0.2">
      <c r="A36" s="248">
        <v>20</v>
      </c>
      <c r="B36" s="356">
        <v>5232</v>
      </c>
      <c r="C36" s="1762" t="s">
        <v>198</v>
      </c>
      <c r="D36" s="337">
        <v>0</v>
      </c>
      <c r="E36" s="337">
        <f t="shared" si="0"/>
        <v>1.1599999999999999</v>
      </c>
      <c r="F36" s="251">
        <v>1.1599999999999999</v>
      </c>
      <c r="G36" s="252"/>
      <c r="H36" s="253" t="s">
        <v>42</v>
      </c>
      <c r="I36" s="30"/>
      <c r="J36" s="30"/>
      <c r="K36" s="30"/>
      <c r="L36" s="30"/>
      <c r="M36" s="30"/>
      <c r="N36" s="30"/>
      <c r="O36" s="30"/>
      <c r="P36" s="30"/>
      <c r="Q36" s="358">
        <v>46520030152</v>
      </c>
      <c r="R36" s="358">
        <v>46520030152</v>
      </c>
    </row>
    <row r="37" spans="1:18" x14ac:dyDescent="0.2">
      <c r="A37" s="224"/>
      <c r="B37" s="368"/>
      <c r="C37" s="1763"/>
      <c r="D37" s="340">
        <f t="shared" ref="D37" si="2">E36</f>
        <v>1.1599999999999999</v>
      </c>
      <c r="E37" s="360">
        <f t="shared" si="0"/>
        <v>1.98</v>
      </c>
      <c r="F37" s="1408">
        <v>0.82</v>
      </c>
      <c r="G37" s="1410">
        <f>SUM(F36:F37)</f>
        <v>1.98</v>
      </c>
      <c r="H37" s="347" t="s">
        <v>42</v>
      </c>
      <c r="I37" s="234"/>
      <c r="J37" s="234"/>
      <c r="K37" s="234"/>
      <c r="L37" s="234"/>
      <c r="M37" s="234"/>
      <c r="N37" s="234"/>
      <c r="O37" s="234"/>
      <c r="P37" s="234"/>
      <c r="Q37" s="366">
        <v>46520030152</v>
      </c>
      <c r="R37" s="366">
        <v>46520030152</v>
      </c>
    </row>
    <row r="38" spans="1:18" x14ac:dyDescent="0.2">
      <c r="A38" s="92">
        <v>21</v>
      </c>
      <c r="B38" s="384">
        <v>5233</v>
      </c>
      <c r="C38" s="385" t="s">
        <v>199</v>
      </c>
      <c r="D38" s="386">
        <v>0</v>
      </c>
      <c r="E38" s="386">
        <f t="shared" si="0"/>
        <v>0.85</v>
      </c>
      <c r="F38" s="1413">
        <v>0.85</v>
      </c>
      <c r="G38" s="1414">
        <f t="shared" si="1"/>
        <v>0.85</v>
      </c>
      <c r="H38" s="387" t="s">
        <v>42</v>
      </c>
      <c r="I38" s="92"/>
      <c r="J38" s="92"/>
      <c r="K38" s="92"/>
      <c r="L38" s="92"/>
      <c r="M38" s="92"/>
      <c r="N38" s="92"/>
      <c r="O38" s="92"/>
      <c r="P38" s="92"/>
      <c r="Q38" s="365">
        <v>46520030153</v>
      </c>
      <c r="R38" s="365">
        <v>46520030153</v>
      </c>
    </row>
    <row r="39" spans="1:18" ht="3.75" customHeight="1" x14ac:dyDescent="0.2"/>
    <row r="40" spans="1:18" ht="12.75" customHeight="1" x14ac:dyDescent="0.2">
      <c r="A40" s="63" t="s">
        <v>78</v>
      </c>
      <c r="B40" s="64"/>
      <c r="C40" s="65"/>
      <c r="D40" s="65"/>
      <c r="E40" s="66"/>
      <c r="F40" s="67">
        <f>SUM(F11:F38)</f>
        <v>28.840000000000003</v>
      </c>
      <c r="G40" s="1202"/>
      <c r="H40" s="68"/>
      <c r="I40" s="16"/>
      <c r="J40" s="69"/>
      <c r="K40" s="70" t="s">
        <v>46</v>
      </c>
      <c r="L40" s="71">
        <f>SUM(L11:L38)</f>
        <v>0</v>
      </c>
      <c r="M40" s="71">
        <f>SUM(M11:M38)</f>
        <v>0</v>
      </c>
      <c r="N40" s="62"/>
      <c r="O40" s="70" t="s">
        <v>1</v>
      </c>
      <c r="P40" s="71">
        <f>SUM(P11:P38)</f>
        <v>97</v>
      </c>
      <c r="Q40" s="62"/>
    </row>
    <row r="41" spans="1:18" ht="12.75" customHeight="1" x14ac:dyDescent="0.2">
      <c r="A41" s="72" t="s">
        <v>47</v>
      </c>
      <c r="B41" s="73"/>
      <c r="C41" s="74"/>
      <c r="D41" s="74"/>
      <c r="E41" s="75"/>
      <c r="F41" s="955">
        <f>SUMIF(H11:H38,"melnais",F11:F38)</f>
        <v>1.3</v>
      </c>
      <c r="G41" s="1203"/>
      <c r="H41" s="76"/>
      <c r="I41" s="77"/>
      <c r="J41" s="62"/>
      <c r="K41" s="62"/>
      <c r="L41" s="78"/>
      <c r="M41" s="78"/>
      <c r="N41" s="62"/>
      <c r="O41" s="62"/>
      <c r="P41" s="62"/>
      <c r="Q41" s="62"/>
    </row>
    <row r="42" spans="1:18" ht="12.75" customHeight="1" x14ac:dyDescent="0.2">
      <c r="A42" s="72" t="s">
        <v>48</v>
      </c>
      <c r="B42" s="73"/>
      <c r="C42" s="74"/>
      <c r="D42" s="74"/>
      <c r="E42" s="75"/>
      <c r="F42" s="955">
        <f>SUMIF(H11:H38,"bruģis",F11:F38)</f>
        <v>0</v>
      </c>
      <c r="G42" s="1203"/>
      <c r="I42" s="16"/>
      <c r="J42" s="62"/>
      <c r="N42" s="62"/>
      <c r="O42" s="62"/>
      <c r="P42" s="62"/>
      <c r="Q42" s="62"/>
    </row>
    <row r="43" spans="1:18" ht="12.75" customHeight="1" x14ac:dyDescent="0.2">
      <c r="A43" s="72" t="s">
        <v>49</v>
      </c>
      <c r="B43" s="73"/>
      <c r="C43" s="74"/>
      <c r="D43" s="74"/>
      <c r="E43" s="75"/>
      <c r="F43" s="955">
        <f>SUMIF(H11:H38,"grants",F11:F38)</f>
        <v>21.070000000000004</v>
      </c>
      <c r="G43" s="1203"/>
      <c r="I43" s="16"/>
      <c r="J43" s="62"/>
      <c r="N43" s="62"/>
      <c r="O43" s="62"/>
      <c r="P43" s="62"/>
      <c r="Q43" s="62"/>
    </row>
    <row r="44" spans="1:18" ht="12.75" customHeight="1" x14ac:dyDescent="0.2">
      <c r="A44" s="72" t="s">
        <v>50</v>
      </c>
      <c r="B44" s="73"/>
      <c r="C44" s="74"/>
      <c r="D44" s="74"/>
      <c r="E44" s="75"/>
      <c r="F44" s="955">
        <f>SUMIF(H11:H38,"cits segums",F11:F38)</f>
        <v>6.47</v>
      </c>
      <c r="G44" s="1203"/>
      <c r="H44" s="77"/>
      <c r="I44" s="16"/>
      <c r="J44" s="79"/>
      <c r="N44" s="62"/>
      <c r="O44" s="62"/>
      <c r="P44" s="62"/>
      <c r="Q44" s="62"/>
    </row>
    <row r="45" spans="1:18" ht="5.25" customHeight="1" x14ac:dyDescent="0.2">
      <c r="D45" s="9"/>
      <c r="E45" s="9"/>
      <c r="F45" s="80"/>
      <c r="G45" s="80"/>
      <c r="H45" s="60"/>
      <c r="I45" s="16"/>
      <c r="J45" s="62"/>
      <c r="N45" s="62"/>
      <c r="O45" s="62"/>
      <c r="P45" s="62"/>
      <c r="Q45" s="62"/>
    </row>
    <row r="46" spans="1:18" ht="12.75" customHeight="1" x14ac:dyDescent="0.2">
      <c r="A46" s="5"/>
      <c r="B46" s="5"/>
      <c r="C46" s="6" t="s">
        <v>51</v>
      </c>
      <c r="D46" s="1720" t="str">
        <f>KOPA!$A$31</f>
        <v>2022.gada 18.oktobris</v>
      </c>
      <c r="E46" s="1720"/>
      <c r="F46" s="1720"/>
      <c r="G46" s="82"/>
      <c r="H46" s="81"/>
      <c r="I46" s="81"/>
      <c r="J46" s="82"/>
      <c r="K46" s="82"/>
      <c r="O46" s="62"/>
      <c r="P46" s="62"/>
      <c r="Q46" s="62"/>
    </row>
    <row r="47" spans="1:18" ht="12.75" customHeight="1" x14ac:dyDescent="0.2">
      <c r="A47" s="5"/>
      <c r="B47" s="5"/>
      <c r="C47" s="6" t="s">
        <v>52</v>
      </c>
      <c r="D47" s="1720" t="s">
        <v>53</v>
      </c>
      <c r="E47" s="1720"/>
      <c r="F47" s="1720"/>
      <c r="G47" s="1720"/>
      <c r="H47" s="1720"/>
      <c r="I47" s="1720"/>
      <c r="J47" s="1720"/>
      <c r="K47" s="1720"/>
      <c r="M47" s="83"/>
      <c r="N47" s="83"/>
      <c r="O47" s="62"/>
      <c r="P47" s="1725" t="s">
        <v>572</v>
      </c>
      <c r="Q47" s="1725"/>
      <c r="R47" s="1725"/>
    </row>
    <row r="48" spans="1:18" ht="12.75" customHeight="1" x14ac:dyDescent="0.2">
      <c r="A48" s="5"/>
      <c r="B48" s="5"/>
      <c r="C48" s="6"/>
      <c r="D48" s="1721" t="s">
        <v>54</v>
      </c>
      <c r="E48" s="1721"/>
      <c r="F48" s="1721"/>
      <c r="G48" s="1721"/>
      <c r="H48" s="1721"/>
      <c r="I48" s="1721"/>
      <c r="J48" s="1721"/>
      <c r="K48" s="1721"/>
      <c r="M48" s="1722" t="s">
        <v>55</v>
      </c>
      <c r="N48" s="1722"/>
      <c r="O48" s="62"/>
      <c r="P48" s="1725"/>
      <c r="Q48" s="1725"/>
      <c r="R48" s="1725"/>
    </row>
    <row r="49" spans="1:18" x14ac:dyDescent="0.2">
      <c r="A49" s="5"/>
      <c r="B49" s="5"/>
      <c r="C49" s="6" t="s">
        <v>51</v>
      </c>
      <c r="D49" s="1728" t="str">
        <f>D46</f>
        <v>2022.gada 18.oktobris</v>
      </c>
      <c r="E49" s="1728"/>
      <c r="F49" s="1728"/>
      <c r="G49" s="82"/>
      <c r="H49" s="81"/>
      <c r="I49" s="81"/>
      <c r="J49" s="82"/>
      <c r="K49" s="82"/>
      <c r="O49" s="62"/>
      <c r="P49" s="1725"/>
      <c r="Q49" s="1725"/>
      <c r="R49" s="1725"/>
    </row>
    <row r="50" spans="1:18" x14ac:dyDescent="0.2">
      <c r="A50" s="5"/>
      <c r="B50" s="5"/>
      <c r="C50" s="6" t="s">
        <v>56</v>
      </c>
      <c r="D50" s="1720" t="str">
        <f>KOPA!$N$31</f>
        <v>Dobeles novada domes priekšsēdētājs Ivars Gorskis</v>
      </c>
      <c r="E50" s="1720"/>
      <c r="F50" s="1720"/>
      <c r="G50" s="1720"/>
      <c r="H50" s="1720"/>
      <c r="I50" s="1720"/>
      <c r="J50" s="1720"/>
      <c r="K50" s="1720"/>
      <c r="M50" s="83"/>
      <c r="N50" s="83"/>
      <c r="O50" s="62"/>
      <c r="P50" s="824"/>
      <c r="Q50" s="824"/>
      <c r="R50" s="824"/>
    </row>
    <row r="51" spans="1:18" x14ac:dyDescent="0.2">
      <c r="A51" s="5"/>
      <c r="B51" s="5"/>
      <c r="C51" s="6"/>
      <c r="D51" s="1721" t="s">
        <v>54</v>
      </c>
      <c r="E51" s="1721"/>
      <c r="F51" s="1721"/>
      <c r="G51" s="1721"/>
      <c r="H51" s="1721"/>
      <c r="I51" s="1721"/>
      <c r="J51" s="1721"/>
      <c r="K51" s="1721"/>
      <c r="M51" s="1722" t="s">
        <v>55</v>
      </c>
      <c r="N51" s="1722"/>
      <c r="O51" s="62"/>
      <c r="P51" s="62"/>
      <c r="Q51" s="62"/>
    </row>
    <row r="52" spans="1:18" x14ac:dyDescent="0.2">
      <c r="A52" s="5"/>
      <c r="B52" s="5"/>
      <c r="C52" s="6" t="s">
        <v>51</v>
      </c>
      <c r="D52" s="84" t="s">
        <v>57</v>
      </c>
      <c r="E52" s="84"/>
      <c r="F52" s="84"/>
      <c r="G52" s="81"/>
      <c r="H52" s="81"/>
      <c r="I52" s="81"/>
      <c r="J52" s="82"/>
      <c r="K52" s="82"/>
      <c r="O52" s="62"/>
      <c r="P52" s="62"/>
      <c r="Q52" s="62"/>
    </row>
    <row r="53" spans="1:18" x14ac:dyDescent="0.2">
      <c r="A53" s="5"/>
      <c r="B53" s="5"/>
      <c r="C53" s="6" t="s">
        <v>58</v>
      </c>
      <c r="D53" s="1720" t="s">
        <v>1088</v>
      </c>
      <c r="E53" s="1720"/>
      <c r="F53" s="1720"/>
      <c r="G53" s="1720"/>
      <c r="H53" s="1720"/>
      <c r="I53" s="1720"/>
      <c r="J53" s="1720"/>
      <c r="K53" s="1720"/>
      <c r="M53" s="83"/>
      <c r="N53" s="83"/>
      <c r="O53" s="62"/>
      <c r="P53" s="62"/>
      <c r="Q53" s="62"/>
    </row>
    <row r="54" spans="1:18" x14ac:dyDescent="0.2">
      <c r="D54" s="1721" t="s">
        <v>54</v>
      </c>
      <c r="E54" s="1721"/>
      <c r="F54" s="1721"/>
      <c r="G54" s="1721"/>
      <c r="H54" s="1721"/>
      <c r="I54" s="1721"/>
      <c r="J54" s="1721"/>
      <c r="K54" s="1721"/>
      <c r="M54" s="1722" t="s">
        <v>55</v>
      </c>
      <c r="N54" s="1722"/>
    </row>
  </sheetData>
  <sheetProtection selectLockedCells="1" selectUnlockedCells="1"/>
  <mergeCells count="37">
    <mergeCell ref="Q8:Q9"/>
    <mergeCell ref="R8:R9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I8:I9"/>
    <mergeCell ref="J8:K8"/>
    <mergeCell ref="L8:L9"/>
    <mergeCell ref="F8:G8"/>
    <mergeCell ref="B10:C10"/>
    <mergeCell ref="C29:C30"/>
    <mergeCell ref="C36:C37"/>
    <mergeCell ref="D53:K53"/>
    <mergeCell ref="M54:N54"/>
    <mergeCell ref="D50:K50"/>
    <mergeCell ref="D51:K51"/>
    <mergeCell ref="M51:N51"/>
    <mergeCell ref="D46:F46"/>
    <mergeCell ref="F10:G10"/>
    <mergeCell ref="D54:K54"/>
    <mergeCell ref="P47:R49"/>
    <mergeCell ref="D47:K47"/>
    <mergeCell ref="D48:K48"/>
    <mergeCell ref="M48:N48"/>
    <mergeCell ref="D49:F4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  <rowBreaks count="1" manualBreakCount="1">
    <brk id="3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72CE3-B0E6-4B6B-A9FC-24A04F333AFA}">
  <sheetPr codeName="Sheet17">
    <tabColor theme="2" tint="-0.249977111117893"/>
  </sheetPr>
  <dimension ref="A1:T34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200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726">
        <v>2</v>
      </c>
      <c r="C10" s="1727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87">
        <v>15</v>
      </c>
      <c r="R10" s="21">
        <v>16</v>
      </c>
    </row>
    <row r="11" spans="1:20" x14ac:dyDescent="0.2">
      <c r="A11" s="248">
        <v>1</v>
      </c>
      <c r="B11" s="335">
        <v>5208</v>
      </c>
      <c r="C11" s="336" t="s">
        <v>201</v>
      </c>
      <c r="D11" s="337">
        <v>0</v>
      </c>
      <c r="E11" s="338">
        <f t="shared" ref="E11:E18" si="0">D11+F11</f>
        <v>0.59</v>
      </c>
      <c r="F11" s="251">
        <v>0.59</v>
      </c>
      <c r="G11" s="252">
        <f>F11</f>
        <v>0.59</v>
      </c>
      <c r="H11" s="253" t="s">
        <v>10</v>
      </c>
      <c r="I11" s="30"/>
      <c r="J11" s="30"/>
      <c r="K11" s="30"/>
      <c r="L11" s="30"/>
      <c r="M11" s="30"/>
      <c r="N11" s="30"/>
      <c r="O11" s="30"/>
      <c r="P11" s="30"/>
      <c r="Q11" s="372">
        <v>46520020239</v>
      </c>
      <c r="R11" s="372">
        <v>46520020239</v>
      </c>
    </row>
    <row r="12" spans="1:20" x14ac:dyDescent="0.2">
      <c r="A12" s="248">
        <v>2</v>
      </c>
      <c r="B12" s="356">
        <v>5209</v>
      </c>
      <c r="C12" s="374" t="s">
        <v>202</v>
      </c>
      <c r="D12" s="337">
        <v>0</v>
      </c>
      <c r="E12" s="338">
        <f t="shared" si="0"/>
        <v>0.21</v>
      </c>
      <c r="F12" s="251">
        <v>0.21</v>
      </c>
      <c r="G12" s="252">
        <f t="shared" ref="G12:G18" si="1">F12</f>
        <v>0.21</v>
      </c>
      <c r="H12" s="253" t="s">
        <v>42</v>
      </c>
      <c r="I12" s="30"/>
      <c r="J12" s="30"/>
      <c r="K12" s="30"/>
      <c r="L12" s="30"/>
      <c r="M12" s="30"/>
      <c r="N12" s="30"/>
      <c r="O12" s="30"/>
      <c r="P12" s="30"/>
      <c r="Q12" s="365">
        <v>46520020240</v>
      </c>
      <c r="R12" s="365">
        <v>46520020240</v>
      </c>
    </row>
    <row r="13" spans="1:20" x14ac:dyDescent="0.2">
      <c r="A13" s="248">
        <v>3</v>
      </c>
      <c r="B13" s="356">
        <v>5224</v>
      </c>
      <c r="C13" s="357" t="s">
        <v>203</v>
      </c>
      <c r="D13" s="337">
        <v>0</v>
      </c>
      <c r="E13" s="337">
        <f t="shared" si="0"/>
        <v>1.9</v>
      </c>
      <c r="F13" s="251">
        <v>1.9</v>
      </c>
      <c r="G13" s="252">
        <f t="shared" si="1"/>
        <v>1.9</v>
      </c>
      <c r="H13" s="253" t="s">
        <v>42</v>
      </c>
      <c r="I13" s="30"/>
      <c r="J13" s="30"/>
      <c r="K13" s="30"/>
      <c r="L13" s="30"/>
      <c r="M13" s="30"/>
      <c r="N13" s="30"/>
      <c r="O13" s="30"/>
      <c r="P13" s="30"/>
      <c r="Q13" s="388">
        <v>46520050380</v>
      </c>
      <c r="R13" s="388">
        <v>46520050380</v>
      </c>
    </row>
    <row r="14" spans="1:20" x14ac:dyDescent="0.2">
      <c r="A14" s="248">
        <v>4</v>
      </c>
      <c r="B14" s="356">
        <v>5229</v>
      </c>
      <c r="C14" s="357" t="s">
        <v>204</v>
      </c>
      <c r="D14" s="337">
        <v>0</v>
      </c>
      <c r="E14" s="337">
        <f t="shared" si="0"/>
        <v>0.71</v>
      </c>
      <c r="F14" s="251">
        <v>0.71</v>
      </c>
      <c r="G14" s="252">
        <f t="shared" si="1"/>
        <v>0.71</v>
      </c>
      <c r="H14" s="253" t="s">
        <v>42</v>
      </c>
      <c r="I14" s="30"/>
      <c r="J14" s="30"/>
      <c r="K14" s="30"/>
      <c r="L14" s="30"/>
      <c r="M14" s="30"/>
      <c r="N14" s="30"/>
      <c r="O14" s="30"/>
      <c r="P14" s="30"/>
      <c r="Q14" s="372">
        <v>46520050421</v>
      </c>
      <c r="R14" s="372">
        <v>46520050421</v>
      </c>
    </row>
    <row r="15" spans="1:20" x14ac:dyDescent="0.2">
      <c r="A15" s="248">
        <v>5</v>
      </c>
      <c r="B15" s="356">
        <v>5230</v>
      </c>
      <c r="C15" s="357" t="s">
        <v>205</v>
      </c>
      <c r="D15" s="337">
        <v>0</v>
      </c>
      <c r="E15" s="337">
        <f t="shared" si="0"/>
        <v>0.28000000000000003</v>
      </c>
      <c r="F15" s="251">
        <v>0.28000000000000003</v>
      </c>
      <c r="G15" s="252">
        <f t="shared" si="1"/>
        <v>0.28000000000000003</v>
      </c>
      <c r="H15" s="253" t="s">
        <v>42</v>
      </c>
      <c r="I15" s="30"/>
      <c r="J15" s="30"/>
      <c r="K15" s="30"/>
      <c r="L15" s="30"/>
      <c r="M15" s="30"/>
      <c r="N15" s="30"/>
      <c r="O15" s="30"/>
      <c r="P15" s="30"/>
      <c r="Q15" s="372">
        <v>46520050430</v>
      </c>
      <c r="R15" s="372">
        <v>46520050430</v>
      </c>
    </row>
    <row r="16" spans="1:20" x14ac:dyDescent="0.2">
      <c r="A16" s="248">
        <v>6</v>
      </c>
      <c r="B16" s="356">
        <v>5235</v>
      </c>
      <c r="C16" s="378" t="s">
        <v>206</v>
      </c>
      <c r="D16" s="337">
        <v>0</v>
      </c>
      <c r="E16" s="337">
        <f t="shared" si="0"/>
        <v>0.45</v>
      </c>
      <c r="F16" s="251">
        <v>0.45</v>
      </c>
      <c r="G16" s="252">
        <f t="shared" si="1"/>
        <v>0.45</v>
      </c>
      <c r="H16" s="253" t="s">
        <v>42</v>
      </c>
      <c r="I16" s="30"/>
      <c r="J16" s="30"/>
      <c r="K16" s="30"/>
      <c r="L16" s="30"/>
      <c r="M16" s="30"/>
      <c r="N16" s="30"/>
      <c r="O16" s="30"/>
      <c r="P16" s="30"/>
      <c r="Q16" s="358">
        <v>46520030163</v>
      </c>
      <c r="R16" s="358">
        <v>46520030163</v>
      </c>
    </row>
    <row r="17" spans="1:18" x14ac:dyDescent="0.2">
      <c r="A17" s="248">
        <v>7</v>
      </c>
      <c r="B17" s="356">
        <v>5236</v>
      </c>
      <c r="C17" s="379" t="s">
        <v>207</v>
      </c>
      <c r="D17" s="337">
        <v>0</v>
      </c>
      <c r="E17" s="337">
        <f t="shared" si="0"/>
        <v>3.1</v>
      </c>
      <c r="F17" s="251">
        <v>3.1</v>
      </c>
      <c r="G17" s="252">
        <f t="shared" si="1"/>
        <v>3.1</v>
      </c>
      <c r="H17" s="253" t="s">
        <v>42</v>
      </c>
      <c r="I17" s="30"/>
      <c r="J17" s="30"/>
      <c r="K17" s="30"/>
      <c r="L17" s="30"/>
      <c r="M17" s="30"/>
      <c r="N17" s="30"/>
      <c r="O17" s="30"/>
      <c r="P17" s="30"/>
      <c r="Q17" s="365">
        <v>46520030156</v>
      </c>
      <c r="R17" s="365">
        <v>46520030156</v>
      </c>
    </row>
    <row r="18" spans="1:18" x14ac:dyDescent="0.2">
      <c r="A18" s="92">
        <v>8</v>
      </c>
      <c r="B18" s="384">
        <v>5237</v>
      </c>
      <c r="C18" s="378" t="s">
        <v>208</v>
      </c>
      <c r="D18" s="386">
        <v>0</v>
      </c>
      <c r="E18" s="386">
        <f t="shared" si="0"/>
        <v>3.35</v>
      </c>
      <c r="F18" s="1413">
        <v>3.35</v>
      </c>
      <c r="G18" s="1414">
        <f t="shared" si="1"/>
        <v>3.35</v>
      </c>
      <c r="H18" s="387" t="s">
        <v>42</v>
      </c>
      <c r="I18" s="92"/>
      <c r="J18" s="92"/>
      <c r="K18" s="92"/>
      <c r="L18" s="92"/>
      <c r="M18" s="92"/>
      <c r="N18" s="92"/>
      <c r="O18" s="92"/>
      <c r="P18" s="92"/>
      <c r="Q18" s="365">
        <v>46520030157</v>
      </c>
      <c r="R18" s="365">
        <v>46520030157</v>
      </c>
    </row>
    <row r="19" spans="1:18" ht="3.75" customHeight="1" x14ac:dyDescent="0.2"/>
    <row r="20" spans="1:18" ht="12.75" customHeight="1" x14ac:dyDescent="0.2">
      <c r="A20" s="63" t="s">
        <v>209</v>
      </c>
      <c r="B20" s="64"/>
      <c r="C20" s="65"/>
      <c r="D20" s="65"/>
      <c r="E20" s="66"/>
      <c r="F20" s="67">
        <f>SUM(F11:F18)</f>
        <v>10.59</v>
      </c>
      <c r="G20" s="1202"/>
      <c r="H20" s="68"/>
      <c r="I20" s="16"/>
      <c r="J20" s="69"/>
      <c r="K20" s="70" t="s">
        <v>46</v>
      </c>
      <c r="L20" s="71">
        <f>SUM(L11:L18)</f>
        <v>0</v>
      </c>
      <c r="M20" s="71">
        <f>SUM(M11:M18)</f>
        <v>0</v>
      </c>
      <c r="N20" s="62"/>
      <c r="O20" s="70" t="s">
        <v>1</v>
      </c>
      <c r="P20" s="71">
        <f>SUM(P11:P18)</f>
        <v>0</v>
      </c>
      <c r="Q20" s="62"/>
    </row>
    <row r="21" spans="1:18" ht="12.75" customHeight="1" x14ac:dyDescent="0.2">
      <c r="A21" s="72" t="s">
        <v>47</v>
      </c>
      <c r="B21" s="73"/>
      <c r="C21" s="74"/>
      <c r="D21" s="74"/>
      <c r="E21" s="75"/>
      <c r="F21" s="955">
        <f>SUMIF(H11:H18,"melnais",F11:F18)</f>
        <v>0</v>
      </c>
      <c r="G21" s="1203"/>
      <c r="H21" s="76"/>
      <c r="I21" s="77"/>
      <c r="J21" s="62"/>
      <c r="K21" s="62"/>
      <c r="L21" s="78"/>
      <c r="M21" s="78"/>
      <c r="N21" s="62"/>
      <c r="O21" s="62"/>
      <c r="P21" s="62"/>
      <c r="Q21" s="62"/>
    </row>
    <row r="22" spans="1:18" ht="12.75" customHeight="1" x14ac:dyDescent="0.2">
      <c r="A22" s="72" t="s">
        <v>48</v>
      </c>
      <c r="B22" s="73"/>
      <c r="C22" s="74"/>
      <c r="D22" s="74"/>
      <c r="E22" s="75"/>
      <c r="F22" s="955">
        <f>SUMIF(H11:H18,"bruģis",F11:F18)</f>
        <v>0</v>
      </c>
      <c r="G22" s="1203"/>
      <c r="I22" s="16"/>
      <c r="J22" s="62"/>
      <c r="N22" s="62"/>
      <c r="O22" s="62"/>
      <c r="P22" s="62"/>
      <c r="Q22" s="62"/>
    </row>
    <row r="23" spans="1:18" ht="12.75" customHeight="1" x14ac:dyDescent="0.2">
      <c r="A23" s="72" t="s">
        <v>49</v>
      </c>
      <c r="B23" s="73"/>
      <c r="C23" s="74"/>
      <c r="D23" s="74"/>
      <c r="E23" s="75"/>
      <c r="F23" s="955">
        <f>SUMIF(H11:H18,"grants",F11:F18)</f>
        <v>10</v>
      </c>
      <c r="G23" s="1203"/>
      <c r="I23" s="16"/>
      <c r="J23" s="62"/>
      <c r="N23" s="62"/>
      <c r="O23" s="62"/>
      <c r="P23" s="62"/>
      <c r="Q23" s="62"/>
    </row>
    <row r="24" spans="1:18" ht="12.75" customHeight="1" x14ac:dyDescent="0.2">
      <c r="A24" s="72" t="s">
        <v>50</v>
      </c>
      <c r="B24" s="73"/>
      <c r="C24" s="74"/>
      <c r="D24" s="74"/>
      <c r="E24" s="75"/>
      <c r="F24" s="955">
        <f>SUMIF(H11:H18,"cits segums",F11:F18)</f>
        <v>0.59</v>
      </c>
      <c r="G24" s="1203"/>
      <c r="H24" s="77"/>
      <c r="I24" s="16"/>
      <c r="J24" s="79"/>
      <c r="N24" s="62"/>
      <c r="O24" s="62"/>
      <c r="P24" s="62"/>
      <c r="Q24" s="62"/>
    </row>
    <row r="25" spans="1:18" ht="5.25" customHeight="1" x14ac:dyDescent="0.2">
      <c r="D25" s="9"/>
      <c r="E25" s="9"/>
      <c r="F25" s="80"/>
      <c r="G25" s="80"/>
      <c r="H25" s="60"/>
      <c r="I25" s="16"/>
      <c r="J25" s="62"/>
      <c r="N25" s="62"/>
      <c r="O25" s="62"/>
      <c r="P25" s="62"/>
      <c r="Q25" s="62"/>
    </row>
    <row r="26" spans="1:18" ht="12.75" customHeight="1" x14ac:dyDescent="0.2">
      <c r="A26" s="5"/>
      <c r="B26" s="5"/>
      <c r="C26" s="6" t="s">
        <v>51</v>
      </c>
      <c r="D26" s="1720" t="str">
        <f>KOPA!$A$31</f>
        <v>2022.gada 18.oktobris</v>
      </c>
      <c r="E26" s="1720"/>
      <c r="F26" s="1720"/>
      <c r="G26" s="82"/>
      <c r="H26" s="81"/>
      <c r="I26" s="81"/>
      <c r="J26" s="82"/>
      <c r="K26" s="82"/>
      <c r="O26" s="62"/>
      <c r="P26" s="62"/>
      <c r="Q26" s="62"/>
    </row>
    <row r="27" spans="1:18" ht="12.75" customHeight="1" x14ac:dyDescent="0.2">
      <c r="A27" s="5"/>
      <c r="B27" s="5"/>
      <c r="C27" s="6" t="s">
        <v>52</v>
      </c>
      <c r="D27" s="1720" t="s">
        <v>53</v>
      </c>
      <c r="E27" s="1720"/>
      <c r="F27" s="1720"/>
      <c r="G27" s="1720"/>
      <c r="H27" s="1720"/>
      <c r="I27" s="1720"/>
      <c r="J27" s="1720"/>
      <c r="K27" s="1720"/>
      <c r="M27" s="83"/>
      <c r="N27" s="83"/>
      <c r="O27" s="62"/>
      <c r="P27" s="1725" t="s">
        <v>572</v>
      </c>
      <c r="Q27" s="1725"/>
      <c r="R27" s="1725"/>
    </row>
    <row r="28" spans="1:18" ht="12.75" customHeight="1" x14ac:dyDescent="0.2">
      <c r="A28" s="5"/>
      <c r="B28" s="5"/>
      <c r="C28" s="6"/>
      <c r="D28" s="1721" t="s">
        <v>54</v>
      </c>
      <c r="E28" s="1721"/>
      <c r="F28" s="1721"/>
      <c r="G28" s="1721"/>
      <c r="H28" s="1721"/>
      <c r="I28" s="1721"/>
      <c r="J28" s="1721"/>
      <c r="K28" s="1721"/>
      <c r="M28" s="1722" t="s">
        <v>55</v>
      </c>
      <c r="N28" s="1722"/>
      <c r="O28" s="62"/>
      <c r="P28" s="1725"/>
      <c r="Q28" s="1725"/>
      <c r="R28" s="1725"/>
    </row>
    <row r="29" spans="1:18" x14ac:dyDescent="0.2">
      <c r="A29" s="5"/>
      <c r="B29" s="5"/>
      <c r="C29" s="6" t="s">
        <v>51</v>
      </c>
      <c r="D29" s="1728" t="str">
        <f>D26</f>
        <v>2022.gada 18.oktobris</v>
      </c>
      <c r="E29" s="1728"/>
      <c r="F29" s="1728"/>
      <c r="G29" s="82"/>
      <c r="H29" s="81"/>
      <c r="I29" s="81"/>
      <c r="J29" s="82"/>
      <c r="K29" s="82"/>
      <c r="O29" s="62"/>
      <c r="P29" s="1725"/>
      <c r="Q29" s="1725"/>
      <c r="R29" s="1725"/>
    </row>
    <row r="30" spans="1:18" x14ac:dyDescent="0.2">
      <c r="A30" s="5"/>
      <c r="B30" s="5"/>
      <c r="C30" s="6" t="s">
        <v>56</v>
      </c>
      <c r="D30" s="1720" t="str">
        <f>KOPA!$N$31</f>
        <v>Dobeles novada domes priekšsēdētājs Ivars Gorskis</v>
      </c>
      <c r="E30" s="1720"/>
      <c r="F30" s="1720"/>
      <c r="G30" s="1720"/>
      <c r="H30" s="1720"/>
      <c r="I30" s="1720"/>
      <c r="J30" s="1720"/>
      <c r="K30" s="1720"/>
      <c r="M30" s="83"/>
      <c r="N30" s="83"/>
      <c r="O30" s="62"/>
      <c r="P30" s="824"/>
      <c r="Q30" s="824"/>
      <c r="R30" s="824"/>
    </row>
    <row r="31" spans="1:18" x14ac:dyDescent="0.2">
      <c r="A31" s="5"/>
      <c r="B31" s="5"/>
      <c r="C31" s="6"/>
      <c r="D31" s="1721" t="s">
        <v>54</v>
      </c>
      <c r="E31" s="1721"/>
      <c r="F31" s="1721"/>
      <c r="G31" s="1721"/>
      <c r="H31" s="1721"/>
      <c r="I31" s="1721"/>
      <c r="J31" s="1721"/>
      <c r="K31" s="1721"/>
      <c r="M31" s="1722" t="s">
        <v>55</v>
      </c>
      <c r="N31" s="1722"/>
      <c r="O31" s="62"/>
      <c r="P31" s="62"/>
      <c r="Q31" s="62"/>
    </row>
    <row r="32" spans="1:18" x14ac:dyDescent="0.2">
      <c r="A32" s="5"/>
      <c r="B32" s="5"/>
      <c r="C32" s="6" t="s">
        <v>51</v>
      </c>
      <c r="D32" s="84" t="s">
        <v>57</v>
      </c>
      <c r="E32" s="84"/>
      <c r="F32" s="84"/>
      <c r="G32" s="81"/>
      <c r="H32" s="81"/>
      <c r="I32" s="81"/>
      <c r="J32" s="82"/>
      <c r="K32" s="82"/>
      <c r="O32" s="62"/>
      <c r="P32" s="62"/>
      <c r="Q32" s="62"/>
    </row>
    <row r="33" spans="1:17" x14ac:dyDescent="0.2">
      <c r="A33" s="5"/>
      <c r="B33" s="5"/>
      <c r="C33" s="6" t="s">
        <v>58</v>
      </c>
      <c r="D33" s="1720" t="s">
        <v>1088</v>
      </c>
      <c r="E33" s="1720"/>
      <c r="F33" s="1720"/>
      <c r="G33" s="1720"/>
      <c r="H33" s="1720"/>
      <c r="I33" s="1720"/>
      <c r="J33" s="1720"/>
      <c r="K33" s="1720"/>
      <c r="M33" s="83"/>
      <c r="N33" s="83"/>
      <c r="O33" s="62"/>
      <c r="P33" s="62"/>
      <c r="Q33" s="62"/>
    </row>
    <row r="34" spans="1:17" x14ac:dyDescent="0.2">
      <c r="D34" s="1721" t="s">
        <v>54</v>
      </c>
      <c r="E34" s="1721"/>
      <c r="F34" s="1721"/>
      <c r="G34" s="1721"/>
      <c r="H34" s="1721"/>
      <c r="I34" s="1721"/>
      <c r="J34" s="1721"/>
      <c r="K34" s="1721"/>
      <c r="M34" s="1722" t="s">
        <v>55</v>
      </c>
      <c r="N34" s="1722"/>
    </row>
  </sheetData>
  <sheetProtection selectLockedCells="1" selectUnlockedCells="1"/>
  <mergeCells count="35"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  <mergeCell ref="M34:N34"/>
    <mergeCell ref="Q8:Q9"/>
    <mergeCell ref="D30:K30"/>
    <mergeCell ref="D31:K31"/>
    <mergeCell ref="M31:N31"/>
    <mergeCell ref="D33:K33"/>
    <mergeCell ref="F8:G8"/>
    <mergeCell ref="F10:G10"/>
    <mergeCell ref="P27:R29"/>
    <mergeCell ref="D29:F29"/>
    <mergeCell ref="I8:I9"/>
    <mergeCell ref="J8:K8"/>
    <mergeCell ref="L8:L9"/>
    <mergeCell ref="D34:K34"/>
    <mergeCell ref="B10:C10"/>
    <mergeCell ref="D26:F26"/>
    <mergeCell ref="D27:K27"/>
    <mergeCell ref="D28:K28"/>
    <mergeCell ref="M28:N2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B9A73-8435-4ECE-A5D9-71E4F164B2DB}">
  <sheetPr codeName="Sheet18"/>
  <dimension ref="A1:T31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232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726">
        <v>2</v>
      </c>
      <c r="C10" s="1727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x14ac:dyDescent="0.2">
      <c r="A11" s="424">
        <v>1</v>
      </c>
      <c r="B11" s="24">
        <v>5411</v>
      </c>
      <c r="C11" s="245" t="s">
        <v>233</v>
      </c>
      <c r="D11" s="425">
        <v>0</v>
      </c>
      <c r="E11" s="426">
        <v>1.01</v>
      </c>
      <c r="F11" s="26">
        <v>1.01</v>
      </c>
      <c r="G11" s="27"/>
      <c r="H11" s="29" t="s">
        <v>42</v>
      </c>
      <c r="I11" s="30"/>
      <c r="J11" s="30"/>
      <c r="K11" s="30"/>
      <c r="L11" s="30"/>
      <c r="M11" s="30"/>
      <c r="N11" s="30"/>
      <c r="O11" s="30"/>
      <c r="P11" s="30"/>
      <c r="Q11" s="427">
        <v>46540060193</v>
      </c>
      <c r="R11" s="427">
        <v>46540060193</v>
      </c>
    </row>
    <row r="12" spans="1:20" x14ac:dyDescent="0.2">
      <c r="A12" s="428"/>
      <c r="B12" s="41"/>
      <c r="C12" s="247"/>
      <c r="D12" s="429">
        <v>1.01</v>
      </c>
      <c r="E12" s="430">
        <v>2.12</v>
      </c>
      <c r="F12" s="43">
        <v>1.1100000000000001</v>
      </c>
      <c r="G12" s="44">
        <f>SUM(F11:F12)</f>
        <v>2.12</v>
      </c>
      <c r="H12" s="46" t="s">
        <v>42</v>
      </c>
      <c r="I12" s="47"/>
      <c r="J12" s="47"/>
      <c r="K12" s="47"/>
      <c r="L12" s="47"/>
      <c r="M12" s="47"/>
      <c r="N12" s="47"/>
      <c r="O12" s="47"/>
      <c r="P12" s="47"/>
      <c r="Q12" s="431">
        <v>46540060196</v>
      </c>
      <c r="R12" s="431">
        <v>46540060196</v>
      </c>
    </row>
    <row r="13" spans="1:20" x14ac:dyDescent="0.2">
      <c r="A13" s="432">
        <v>2</v>
      </c>
      <c r="B13" s="111">
        <v>5413</v>
      </c>
      <c r="C13" s="219" t="s">
        <v>234</v>
      </c>
      <c r="D13" s="425">
        <v>0</v>
      </c>
      <c r="E13" s="426">
        <v>0.65</v>
      </c>
      <c r="F13" s="99">
        <v>0.65</v>
      </c>
      <c r="G13" s="1288">
        <f>F13</f>
        <v>0.65</v>
      </c>
      <c r="H13" s="95" t="s">
        <v>44</v>
      </c>
      <c r="I13" s="92"/>
      <c r="J13" s="92"/>
      <c r="K13" s="92"/>
      <c r="L13" s="92"/>
      <c r="M13" s="92"/>
      <c r="N13" s="92"/>
      <c r="O13" s="92"/>
      <c r="P13" s="92"/>
      <c r="Q13" s="427">
        <v>46540060191</v>
      </c>
      <c r="R13" s="427">
        <v>46540060191</v>
      </c>
    </row>
    <row r="14" spans="1:20" x14ac:dyDescent="0.2">
      <c r="A14" s="432">
        <v>3</v>
      </c>
      <c r="B14" s="328">
        <v>5416</v>
      </c>
      <c r="C14" s="434" t="s">
        <v>235</v>
      </c>
      <c r="D14" s="435">
        <v>0</v>
      </c>
      <c r="E14" s="436">
        <v>1.02</v>
      </c>
      <c r="F14" s="1418">
        <v>1.02</v>
      </c>
      <c r="G14" s="1422">
        <f t="shared" ref="G14:G15" si="0">F14</f>
        <v>1.02</v>
      </c>
      <c r="H14" s="438" t="s">
        <v>44</v>
      </c>
      <c r="I14" s="92"/>
      <c r="J14" s="92"/>
      <c r="K14" s="92"/>
      <c r="L14" s="92"/>
      <c r="M14" s="92"/>
      <c r="N14" s="92"/>
      <c r="O14" s="92"/>
      <c r="P14" s="92"/>
      <c r="Q14" s="31">
        <v>46540060185</v>
      </c>
      <c r="R14" s="31">
        <v>46540060185</v>
      </c>
    </row>
    <row r="15" spans="1:20" x14ac:dyDescent="0.2">
      <c r="A15" s="439">
        <v>4</v>
      </c>
      <c r="B15" s="87">
        <v>5418</v>
      </c>
      <c r="C15" s="174" t="s">
        <v>236</v>
      </c>
      <c r="D15" s="440">
        <v>0</v>
      </c>
      <c r="E15" s="433">
        <v>1.18</v>
      </c>
      <c r="F15" s="99">
        <f>1.15+0.03</f>
        <v>1.18</v>
      </c>
      <c r="G15" s="100">
        <f t="shared" si="0"/>
        <v>1.18</v>
      </c>
      <c r="H15" s="441" t="s">
        <v>44</v>
      </c>
      <c r="I15" s="86"/>
      <c r="J15" s="86"/>
      <c r="K15" s="86"/>
      <c r="L15" s="86"/>
      <c r="M15" s="86"/>
      <c r="N15" s="86"/>
      <c r="O15" s="86"/>
      <c r="P15" s="86"/>
      <c r="Q15" s="93">
        <v>46540060200</v>
      </c>
      <c r="R15" s="93">
        <v>46540060200</v>
      </c>
    </row>
    <row r="16" spans="1:20" ht="3.75" customHeight="1" x14ac:dyDescent="0.2"/>
    <row r="17" spans="1:18" ht="12.75" customHeight="1" x14ac:dyDescent="0.2">
      <c r="A17" s="63" t="s">
        <v>45</v>
      </c>
      <c r="B17" s="64"/>
      <c r="C17" s="65"/>
      <c r="D17" s="65"/>
      <c r="E17" s="66"/>
      <c r="F17" s="67">
        <f>SUM(F11:F15)</f>
        <v>4.97</v>
      </c>
      <c r="G17" s="1202"/>
      <c r="H17" s="68"/>
      <c r="I17" s="16"/>
      <c r="J17" s="69"/>
      <c r="K17" s="70" t="s">
        <v>46</v>
      </c>
      <c r="L17" s="71">
        <f>SUM(L11:L15)</f>
        <v>0</v>
      </c>
      <c r="M17" s="71">
        <f>SUM(M11:M15)</f>
        <v>0</v>
      </c>
      <c r="N17" s="62"/>
      <c r="O17" s="70" t="s">
        <v>1</v>
      </c>
      <c r="P17" s="71">
        <f>SUM(P11:P15)</f>
        <v>0</v>
      </c>
      <c r="Q17" s="62"/>
    </row>
    <row r="18" spans="1:18" ht="12.75" customHeight="1" x14ac:dyDescent="0.2">
      <c r="A18" s="72" t="s">
        <v>47</v>
      </c>
      <c r="B18" s="73"/>
      <c r="C18" s="74"/>
      <c r="D18" s="74"/>
      <c r="E18" s="75"/>
      <c r="F18" s="955">
        <f>SUMIF(H11:H15,"melnais",F11:F15)</f>
        <v>2.8499999999999996</v>
      </c>
      <c r="G18" s="1203"/>
      <c r="H18" s="76"/>
      <c r="I18" s="77"/>
      <c r="J18" s="62"/>
      <c r="K18" s="62"/>
      <c r="L18" s="78"/>
      <c r="M18" s="78"/>
      <c r="N18" s="62"/>
      <c r="O18" s="62"/>
      <c r="P18" s="62"/>
      <c r="Q18" s="62"/>
    </row>
    <row r="19" spans="1:18" ht="12.75" customHeight="1" x14ac:dyDescent="0.2">
      <c r="A19" s="72" t="s">
        <v>48</v>
      </c>
      <c r="B19" s="73"/>
      <c r="C19" s="74"/>
      <c r="D19" s="74"/>
      <c r="E19" s="75"/>
      <c r="F19" s="955">
        <f>SUMIF(H11:H15,"bruģis",F11:F15)</f>
        <v>0</v>
      </c>
      <c r="G19" s="1203"/>
      <c r="I19" s="16"/>
      <c r="J19" s="62"/>
      <c r="N19" s="62"/>
      <c r="O19" s="62"/>
      <c r="P19" s="62"/>
      <c r="Q19" s="62"/>
    </row>
    <row r="20" spans="1:18" ht="12.75" customHeight="1" x14ac:dyDescent="0.2">
      <c r="A20" s="72" t="s">
        <v>49</v>
      </c>
      <c r="B20" s="73"/>
      <c r="C20" s="74"/>
      <c r="D20" s="74"/>
      <c r="E20" s="75"/>
      <c r="F20" s="955">
        <f>SUMIF(H11:H15,"grants",F11:F15)</f>
        <v>2.12</v>
      </c>
      <c r="G20" s="1203"/>
      <c r="I20" s="16"/>
      <c r="J20" s="62"/>
      <c r="N20" s="62"/>
      <c r="O20" s="62"/>
      <c r="Q20" s="62"/>
    </row>
    <row r="21" spans="1:18" ht="12.75" customHeight="1" x14ac:dyDescent="0.2">
      <c r="A21" s="72" t="s">
        <v>50</v>
      </c>
      <c r="B21" s="73"/>
      <c r="C21" s="74"/>
      <c r="D21" s="74"/>
      <c r="E21" s="75"/>
      <c r="F21" s="955">
        <f>SUMIF(H11:H15,"cits segums",F11:F15)</f>
        <v>0</v>
      </c>
      <c r="G21" s="1203"/>
      <c r="H21" s="77"/>
      <c r="I21" s="16"/>
      <c r="J21" s="79"/>
      <c r="N21" s="62"/>
      <c r="O21" s="62"/>
      <c r="P21" s="62"/>
      <c r="Q21" s="62"/>
    </row>
    <row r="22" spans="1:18" ht="5.25" customHeight="1" x14ac:dyDescent="0.2">
      <c r="D22" s="9"/>
      <c r="E22" s="9"/>
      <c r="F22" s="80"/>
      <c r="G22" s="80"/>
      <c r="H22" s="60"/>
      <c r="I22" s="16"/>
      <c r="J22" s="62"/>
      <c r="N22" s="62"/>
      <c r="O22" s="62"/>
      <c r="P22" s="62"/>
      <c r="Q22" s="62"/>
    </row>
    <row r="23" spans="1:18" ht="12.75" customHeight="1" x14ac:dyDescent="0.2">
      <c r="A23" s="5"/>
      <c r="B23" s="5"/>
      <c r="C23" s="6" t="s">
        <v>51</v>
      </c>
      <c r="D23" s="1720" t="str">
        <f>KOPA!$A$31</f>
        <v>2022.gada 18.oktobris</v>
      </c>
      <c r="E23" s="1720"/>
      <c r="F23" s="1720"/>
      <c r="G23" s="82"/>
      <c r="H23" s="81"/>
      <c r="I23" s="81"/>
      <c r="J23" s="82"/>
      <c r="K23" s="82"/>
      <c r="O23" s="62"/>
      <c r="P23" s="62"/>
      <c r="Q23" s="62"/>
    </row>
    <row r="24" spans="1:18" ht="12.75" customHeight="1" x14ac:dyDescent="0.2">
      <c r="A24" s="5"/>
      <c r="B24" s="5"/>
      <c r="C24" s="6" t="s">
        <v>52</v>
      </c>
      <c r="D24" s="1720" t="s">
        <v>53</v>
      </c>
      <c r="E24" s="1720"/>
      <c r="F24" s="1720"/>
      <c r="G24" s="1720"/>
      <c r="H24" s="1720"/>
      <c r="I24" s="1720"/>
      <c r="J24" s="1720"/>
      <c r="K24" s="1720"/>
      <c r="M24" s="83"/>
      <c r="N24" s="83"/>
      <c r="O24" s="62"/>
      <c r="P24" s="1725" t="s">
        <v>572</v>
      </c>
      <c r="Q24" s="1725"/>
      <c r="R24" s="1725"/>
    </row>
    <row r="25" spans="1:18" ht="12.75" customHeight="1" x14ac:dyDescent="0.2">
      <c r="A25" s="5"/>
      <c r="B25" s="5"/>
      <c r="C25" s="6"/>
      <c r="D25" s="1721" t="s">
        <v>54</v>
      </c>
      <c r="E25" s="1721"/>
      <c r="F25" s="1721"/>
      <c r="G25" s="1721"/>
      <c r="H25" s="1721"/>
      <c r="I25" s="1721"/>
      <c r="J25" s="1721"/>
      <c r="K25" s="1721"/>
      <c r="M25" s="1722" t="s">
        <v>55</v>
      </c>
      <c r="N25" s="1722"/>
      <c r="O25" s="62"/>
      <c r="P25" s="1725"/>
      <c r="Q25" s="1725"/>
      <c r="R25" s="1725"/>
    </row>
    <row r="26" spans="1:18" x14ac:dyDescent="0.2">
      <c r="A26" s="5"/>
      <c r="B26" s="5"/>
      <c r="C26" s="6" t="s">
        <v>51</v>
      </c>
      <c r="D26" s="1728" t="str">
        <f>D23</f>
        <v>2022.gada 18.oktobris</v>
      </c>
      <c r="E26" s="1728"/>
      <c r="F26" s="1728"/>
      <c r="G26" s="82"/>
      <c r="H26" s="81"/>
      <c r="I26" s="81"/>
      <c r="J26" s="82"/>
      <c r="K26" s="82"/>
      <c r="O26" s="62"/>
      <c r="P26" s="1725"/>
      <c r="Q26" s="1725"/>
      <c r="R26" s="1725"/>
    </row>
    <row r="27" spans="1:18" x14ac:dyDescent="0.2">
      <c r="A27" s="5"/>
      <c r="B27" s="5"/>
      <c r="C27" s="6" t="s">
        <v>56</v>
      </c>
      <c r="D27" s="1720" t="str">
        <f>KOPA!$N$31</f>
        <v>Dobeles novada domes priekšsēdētājs Ivars Gorskis</v>
      </c>
      <c r="E27" s="1720"/>
      <c r="F27" s="1720"/>
      <c r="G27" s="1720"/>
      <c r="H27" s="1720"/>
      <c r="I27" s="1720"/>
      <c r="J27" s="1720"/>
      <c r="K27" s="1720"/>
      <c r="M27" s="83"/>
      <c r="N27" s="83"/>
      <c r="O27" s="62"/>
      <c r="P27" s="824"/>
      <c r="Q27" s="824"/>
      <c r="R27" s="824"/>
    </row>
    <row r="28" spans="1:18" x14ac:dyDescent="0.2">
      <c r="A28" s="5"/>
      <c r="B28" s="5"/>
      <c r="C28" s="6"/>
      <c r="D28" s="1721" t="s">
        <v>54</v>
      </c>
      <c r="E28" s="1721"/>
      <c r="F28" s="1721"/>
      <c r="G28" s="1721"/>
      <c r="H28" s="1721"/>
      <c r="I28" s="1721"/>
      <c r="J28" s="1721"/>
      <c r="K28" s="1721"/>
      <c r="M28" s="1722" t="s">
        <v>55</v>
      </c>
      <c r="N28" s="1722"/>
      <c r="O28" s="62"/>
      <c r="P28" s="62"/>
      <c r="Q28" s="62"/>
    </row>
    <row r="29" spans="1:18" x14ac:dyDescent="0.2">
      <c r="A29" s="5"/>
      <c r="B29" s="5"/>
      <c r="C29" s="6" t="s">
        <v>51</v>
      </c>
      <c r="D29" s="84" t="s">
        <v>57</v>
      </c>
      <c r="E29" s="84"/>
      <c r="F29" s="84"/>
      <c r="G29" s="81"/>
      <c r="H29" s="81"/>
      <c r="I29" s="81"/>
      <c r="J29" s="82"/>
      <c r="K29" s="82"/>
      <c r="O29" s="62"/>
      <c r="P29" s="62"/>
      <c r="Q29" s="62"/>
    </row>
    <row r="30" spans="1:18" x14ac:dyDescent="0.2">
      <c r="A30" s="5"/>
      <c r="B30" s="5"/>
      <c r="C30" s="6" t="s">
        <v>58</v>
      </c>
      <c r="D30" s="1720" t="s">
        <v>1088</v>
      </c>
      <c r="E30" s="1720"/>
      <c r="F30" s="1720"/>
      <c r="G30" s="1720"/>
      <c r="H30" s="1720"/>
      <c r="I30" s="1720"/>
      <c r="J30" s="1720"/>
      <c r="K30" s="1720"/>
      <c r="M30" s="83"/>
      <c r="N30" s="83"/>
      <c r="O30" s="62"/>
      <c r="P30" s="62"/>
      <c r="Q30" s="62"/>
    </row>
    <row r="31" spans="1:18" x14ac:dyDescent="0.2">
      <c r="D31" s="1721" t="s">
        <v>54</v>
      </c>
      <c r="E31" s="1721"/>
      <c r="F31" s="1721"/>
      <c r="G31" s="1721"/>
      <c r="H31" s="1721"/>
      <c r="I31" s="1721"/>
      <c r="J31" s="1721"/>
      <c r="K31" s="1721"/>
      <c r="M31" s="1722" t="s">
        <v>55</v>
      </c>
      <c r="N31" s="1722"/>
    </row>
  </sheetData>
  <sheetProtection selectLockedCells="1" selectUnlockedCells="1"/>
  <mergeCells count="35"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  <mergeCell ref="M31:N31"/>
    <mergeCell ref="Q8:Q9"/>
    <mergeCell ref="D27:K27"/>
    <mergeCell ref="D28:K28"/>
    <mergeCell ref="M28:N28"/>
    <mergeCell ref="D30:K30"/>
    <mergeCell ref="F8:G8"/>
    <mergeCell ref="F10:G10"/>
    <mergeCell ref="P24:R26"/>
    <mergeCell ref="D26:F26"/>
    <mergeCell ref="I8:I9"/>
    <mergeCell ref="J8:K8"/>
    <mergeCell ref="L8:L9"/>
    <mergeCell ref="D31:K31"/>
    <mergeCell ref="B10:C10"/>
    <mergeCell ref="D23:F23"/>
    <mergeCell ref="D24:K24"/>
    <mergeCell ref="D25:K25"/>
    <mergeCell ref="M25:N25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86FA3-40CF-4A1C-B70B-7055F3CAA73A}">
  <sheetPr codeName="Sheet19"/>
  <dimension ref="A1:T71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237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726">
        <v>2</v>
      </c>
      <c r="C10" s="1727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x14ac:dyDescent="0.2">
      <c r="A11" s="442">
        <v>1</v>
      </c>
      <c r="B11" s="304">
        <v>5401</v>
      </c>
      <c r="C11" s="443" t="s">
        <v>238</v>
      </c>
      <c r="D11" s="435">
        <v>0</v>
      </c>
      <c r="E11" s="436">
        <v>0.44</v>
      </c>
      <c r="F11" s="1181">
        <v>0.44</v>
      </c>
      <c r="G11" s="1415"/>
      <c r="H11" s="444" t="s">
        <v>42</v>
      </c>
      <c r="I11" s="30"/>
      <c r="J11" s="30"/>
      <c r="K11" s="30"/>
      <c r="L11" s="30"/>
      <c r="M11" s="30"/>
      <c r="N11" s="30"/>
      <c r="O11" s="30"/>
      <c r="P11" s="30"/>
      <c r="Q11" s="31">
        <v>46540020061</v>
      </c>
      <c r="R11" s="427">
        <v>46540020061</v>
      </c>
    </row>
    <row r="12" spans="1:20" x14ac:dyDescent="0.2">
      <c r="A12" s="445"/>
      <c r="B12" s="446"/>
      <c r="C12" s="447"/>
      <c r="D12" s="448">
        <v>0.45</v>
      </c>
      <c r="E12" s="449">
        <v>1</v>
      </c>
      <c r="F12" s="1184">
        <v>0.55000000000000004</v>
      </c>
      <c r="G12" s="1419"/>
      <c r="H12" s="450" t="s">
        <v>42</v>
      </c>
      <c r="I12" s="38"/>
      <c r="J12" s="38"/>
      <c r="K12" s="38"/>
      <c r="L12" s="38"/>
      <c r="M12" s="38"/>
      <c r="N12" s="38"/>
      <c r="O12" s="38"/>
      <c r="P12" s="38"/>
      <c r="Q12" s="451">
        <v>46540020062</v>
      </c>
      <c r="R12" s="451">
        <v>46540020062</v>
      </c>
    </row>
    <row r="13" spans="1:20" x14ac:dyDescent="0.2">
      <c r="A13" s="452"/>
      <c r="B13" s="453"/>
      <c r="C13" s="454"/>
      <c r="D13" s="455">
        <v>1</v>
      </c>
      <c r="E13" s="456">
        <v>2.82</v>
      </c>
      <c r="F13" s="1416">
        <v>1.82</v>
      </c>
      <c r="G13" s="1417">
        <f>SUM(F11:F13)</f>
        <v>2.81</v>
      </c>
      <c r="H13" s="457" t="s">
        <v>42</v>
      </c>
      <c r="I13" s="47"/>
      <c r="J13" s="47"/>
      <c r="K13" s="47"/>
      <c r="L13" s="47"/>
      <c r="M13" s="47"/>
      <c r="N13" s="47"/>
      <c r="O13" s="47"/>
      <c r="P13" s="47"/>
      <c r="Q13" s="431">
        <v>46540010053</v>
      </c>
      <c r="R13" s="431">
        <v>46540010053</v>
      </c>
    </row>
    <row r="14" spans="1:20" x14ac:dyDescent="0.2">
      <c r="A14" s="445">
        <v>2</v>
      </c>
      <c r="B14" s="33">
        <v>5403</v>
      </c>
      <c r="C14" s="458" t="s">
        <v>239</v>
      </c>
      <c r="D14" s="459">
        <v>0</v>
      </c>
      <c r="E14" s="360">
        <v>1.51</v>
      </c>
      <c r="F14" s="1408">
        <v>1.51</v>
      </c>
      <c r="G14" s="1266"/>
      <c r="H14" s="347" t="s">
        <v>42</v>
      </c>
      <c r="I14" s="234"/>
      <c r="J14" s="234"/>
      <c r="K14" s="234"/>
      <c r="L14" s="234"/>
      <c r="M14" s="234"/>
      <c r="N14" s="234"/>
      <c r="O14" s="234"/>
      <c r="P14" s="234"/>
      <c r="Q14" s="460">
        <v>46540020064</v>
      </c>
      <c r="R14" s="460">
        <v>46540020064</v>
      </c>
    </row>
    <row r="15" spans="1:20" x14ac:dyDescent="0.2">
      <c r="A15" s="452"/>
      <c r="B15" s="41"/>
      <c r="C15" s="461"/>
      <c r="D15" s="462">
        <v>1.51</v>
      </c>
      <c r="E15" s="352">
        <v>2.66</v>
      </c>
      <c r="F15" s="258">
        <v>1.1499999999999999</v>
      </c>
      <c r="G15" s="259">
        <f>SUM(F14:F15)</f>
        <v>2.66</v>
      </c>
      <c r="H15" s="353" t="s">
        <v>42</v>
      </c>
      <c r="I15" s="47"/>
      <c r="J15" s="47"/>
      <c r="K15" s="47"/>
      <c r="L15" s="47"/>
      <c r="M15" s="47"/>
      <c r="N15" s="47"/>
      <c r="O15" s="47"/>
      <c r="P15" s="47"/>
      <c r="Q15" s="431" t="s">
        <v>76</v>
      </c>
      <c r="R15" s="463">
        <v>46540020071001</v>
      </c>
    </row>
    <row r="16" spans="1:20" x14ac:dyDescent="0.2">
      <c r="A16" s="464">
        <v>3</v>
      </c>
      <c r="B16" s="33">
        <v>5405</v>
      </c>
      <c r="C16" s="458" t="s">
        <v>240</v>
      </c>
      <c r="D16" s="425">
        <v>0</v>
      </c>
      <c r="E16" s="426">
        <v>0.33</v>
      </c>
      <c r="F16" s="26">
        <v>0.31</v>
      </c>
      <c r="G16" s="27"/>
      <c r="H16" s="29" t="s">
        <v>42</v>
      </c>
      <c r="I16" s="30" t="s">
        <v>241</v>
      </c>
      <c r="J16" s="30">
        <v>0.17</v>
      </c>
      <c r="K16" s="1764" t="s">
        <v>1065</v>
      </c>
      <c r="L16" s="30">
        <v>18</v>
      </c>
      <c r="M16" s="30">
        <v>129</v>
      </c>
      <c r="N16" s="30"/>
      <c r="O16" s="30" t="s">
        <v>682</v>
      </c>
      <c r="P16" s="30"/>
      <c r="Q16" s="427">
        <v>46540030118</v>
      </c>
      <c r="R16" s="31">
        <v>46540030118</v>
      </c>
    </row>
    <row r="17" spans="1:18" ht="12.75" customHeight="1" x14ac:dyDescent="0.2">
      <c r="A17" s="464"/>
      <c r="B17" s="33"/>
      <c r="C17" s="458"/>
      <c r="D17" s="465">
        <v>0.33</v>
      </c>
      <c r="E17" s="466">
        <v>0.53</v>
      </c>
      <c r="F17" s="35">
        <v>0.2</v>
      </c>
      <c r="G17" s="36"/>
      <c r="H17" s="37" t="s">
        <v>65</v>
      </c>
      <c r="I17" s="38"/>
      <c r="J17" s="38"/>
      <c r="K17" s="1761"/>
      <c r="L17" s="38"/>
      <c r="M17" s="38"/>
      <c r="N17" s="38"/>
      <c r="O17" s="38"/>
      <c r="P17" s="38"/>
      <c r="Q17" s="451">
        <v>46540030118</v>
      </c>
      <c r="R17" s="39">
        <v>46540030118</v>
      </c>
    </row>
    <row r="18" spans="1:18" x14ac:dyDescent="0.2">
      <c r="A18" s="467"/>
      <c r="B18" s="41"/>
      <c r="C18" s="247"/>
      <c r="D18" s="429">
        <v>0.53</v>
      </c>
      <c r="E18" s="430">
        <v>0.99</v>
      </c>
      <c r="F18" s="43">
        <v>0.46</v>
      </c>
      <c r="G18" s="1417">
        <f>SUM(F16:F18)</f>
        <v>0.97</v>
      </c>
      <c r="H18" s="46" t="s">
        <v>42</v>
      </c>
      <c r="I18" s="47"/>
      <c r="J18" s="47"/>
      <c r="K18" s="47"/>
      <c r="L18" s="47"/>
      <c r="M18" s="47"/>
      <c r="N18" s="47"/>
      <c r="O18" s="47"/>
      <c r="P18" s="47"/>
      <c r="Q18" s="431">
        <v>46540030118</v>
      </c>
      <c r="R18" s="48">
        <v>46540030118</v>
      </c>
    </row>
    <row r="19" spans="1:18" x14ac:dyDescent="0.2">
      <c r="A19" s="320">
        <v>4</v>
      </c>
      <c r="B19" s="468" t="s">
        <v>242</v>
      </c>
      <c r="C19" s="174" t="s">
        <v>243</v>
      </c>
      <c r="D19" s="469">
        <v>0</v>
      </c>
      <c r="E19" s="470">
        <v>0.25</v>
      </c>
      <c r="F19" s="89">
        <v>0.25</v>
      </c>
      <c r="G19" s="90">
        <f>F19</f>
        <v>0.25</v>
      </c>
      <c r="H19" s="91" t="s">
        <v>42</v>
      </c>
      <c r="I19" s="224"/>
      <c r="J19" s="224"/>
      <c r="K19" s="224"/>
      <c r="L19" s="224"/>
      <c r="M19" s="224"/>
      <c r="N19" s="224"/>
      <c r="O19" s="224"/>
      <c r="P19" s="92"/>
      <c r="Q19" s="471" t="s">
        <v>76</v>
      </c>
      <c r="R19" s="463">
        <v>46540030057005</v>
      </c>
    </row>
    <row r="20" spans="1:18" x14ac:dyDescent="0.2">
      <c r="A20" s="445">
        <v>5</v>
      </c>
      <c r="B20" s="33">
        <v>5406</v>
      </c>
      <c r="C20" s="458" t="s">
        <v>244</v>
      </c>
      <c r="D20" s="459">
        <v>0</v>
      </c>
      <c r="E20" s="360">
        <v>1.57</v>
      </c>
      <c r="F20" s="1408">
        <v>1.57</v>
      </c>
      <c r="G20" s="1266"/>
      <c r="H20" s="347" t="s">
        <v>42</v>
      </c>
      <c r="I20" s="234"/>
      <c r="J20" s="234"/>
      <c r="K20" s="234"/>
      <c r="L20" s="234"/>
      <c r="M20" s="234"/>
      <c r="N20" s="234"/>
      <c r="O20" s="234"/>
      <c r="P20" s="234"/>
      <c r="Q20" s="460">
        <v>46540030119</v>
      </c>
      <c r="R20" s="460">
        <v>46540030119</v>
      </c>
    </row>
    <row r="21" spans="1:18" x14ac:dyDescent="0.2">
      <c r="A21" s="452"/>
      <c r="B21" s="41"/>
      <c r="C21" s="461"/>
      <c r="D21" s="462">
        <v>1.57</v>
      </c>
      <c r="E21" s="352">
        <v>2.94</v>
      </c>
      <c r="F21" s="258">
        <v>1.37</v>
      </c>
      <c r="G21" s="259">
        <f>SUM(F20:F21)</f>
        <v>2.9400000000000004</v>
      </c>
      <c r="H21" s="353" t="s">
        <v>42</v>
      </c>
      <c r="I21" s="47"/>
      <c r="J21" s="47"/>
      <c r="K21" s="47"/>
      <c r="L21" s="47"/>
      <c r="M21" s="47"/>
      <c r="N21" s="47"/>
      <c r="O21" s="47"/>
      <c r="P21" s="47"/>
      <c r="Q21" s="431" t="s">
        <v>76</v>
      </c>
      <c r="R21" s="463">
        <v>46540030033001</v>
      </c>
    </row>
    <row r="22" spans="1:18" x14ac:dyDescent="0.2">
      <c r="A22" s="445">
        <v>6</v>
      </c>
      <c r="B22" s="33">
        <v>5407</v>
      </c>
      <c r="C22" s="458" t="s">
        <v>245</v>
      </c>
      <c r="D22" s="459">
        <v>0</v>
      </c>
      <c r="E22" s="360">
        <v>0.8</v>
      </c>
      <c r="F22" s="1408">
        <v>0.8</v>
      </c>
      <c r="G22" s="1266"/>
      <c r="H22" s="347" t="s">
        <v>42</v>
      </c>
      <c r="I22" s="234"/>
      <c r="J22" s="234"/>
      <c r="K22" s="234"/>
      <c r="L22" s="234"/>
      <c r="M22" s="234"/>
      <c r="N22" s="234"/>
      <c r="O22" s="234"/>
      <c r="P22" s="234"/>
      <c r="Q22" s="460">
        <v>46540030120</v>
      </c>
      <c r="R22" s="460">
        <v>46540030120</v>
      </c>
    </row>
    <row r="23" spans="1:18" x14ac:dyDescent="0.2">
      <c r="A23" s="452"/>
      <c r="B23" s="41"/>
      <c r="C23" s="461"/>
      <c r="D23" s="462">
        <v>0.8</v>
      </c>
      <c r="E23" s="352">
        <v>2.31</v>
      </c>
      <c r="F23" s="258">
        <v>1.51</v>
      </c>
      <c r="G23" s="259">
        <f>SUM(F22:F23)</f>
        <v>2.31</v>
      </c>
      <c r="H23" s="353" t="s">
        <v>42</v>
      </c>
      <c r="I23" s="47"/>
      <c r="J23" s="47"/>
      <c r="K23" s="47"/>
      <c r="L23" s="47"/>
      <c r="M23" s="47"/>
      <c r="N23" s="47"/>
      <c r="O23" s="47"/>
      <c r="P23" s="47"/>
      <c r="Q23" s="431" t="s">
        <v>76</v>
      </c>
      <c r="R23" s="463">
        <v>46540030072001</v>
      </c>
    </row>
    <row r="24" spans="1:18" x14ac:dyDescent="0.2">
      <c r="A24" s="445">
        <v>7</v>
      </c>
      <c r="B24" s="33">
        <v>5408</v>
      </c>
      <c r="C24" s="458" t="s">
        <v>246</v>
      </c>
      <c r="D24" s="459">
        <v>0</v>
      </c>
      <c r="E24" s="360">
        <v>0.36</v>
      </c>
      <c r="F24" s="1408">
        <v>0.36</v>
      </c>
      <c r="G24" s="1266"/>
      <c r="H24" s="347" t="s">
        <v>42</v>
      </c>
      <c r="I24" s="234"/>
      <c r="J24" s="234"/>
      <c r="K24" s="234"/>
      <c r="L24" s="234"/>
      <c r="M24" s="234"/>
      <c r="N24" s="234"/>
      <c r="O24" s="234"/>
      <c r="P24" s="234"/>
      <c r="Q24" s="460">
        <v>46540030107</v>
      </c>
      <c r="R24" s="472">
        <v>46540030107</v>
      </c>
    </row>
    <row r="25" spans="1:18" x14ac:dyDescent="0.2">
      <c r="A25" s="452"/>
      <c r="B25" s="41"/>
      <c r="C25" s="461"/>
      <c r="D25" s="462">
        <v>0.36</v>
      </c>
      <c r="E25" s="352">
        <v>1.83</v>
      </c>
      <c r="F25" s="258">
        <v>1.47</v>
      </c>
      <c r="G25" s="259">
        <f>SUM(F24:F25)</f>
        <v>1.83</v>
      </c>
      <c r="H25" s="353" t="s">
        <v>42</v>
      </c>
      <c r="I25" s="47"/>
      <c r="J25" s="47"/>
      <c r="K25" s="47"/>
      <c r="L25" s="47"/>
      <c r="M25" s="47"/>
      <c r="N25" s="47"/>
      <c r="O25" s="47"/>
      <c r="P25" s="47"/>
      <c r="Q25" s="431">
        <v>46540030121</v>
      </c>
      <c r="R25" s="431">
        <v>46540030121</v>
      </c>
    </row>
    <row r="26" spans="1:18" x14ac:dyDescent="0.2">
      <c r="A26" s="445">
        <v>8</v>
      </c>
      <c r="B26" s="33">
        <v>5409</v>
      </c>
      <c r="C26" s="458" t="s">
        <v>247</v>
      </c>
      <c r="D26" s="459">
        <v>0</v>
      </c>
      <c r="E26" s="360">
        <v>0.04</v>
      </c>
      <c r="F26" s="1408">
        <v>0.04</v>
      </c>
      <c r="G26" s="1266"/>
      <c r="H26" s="347" t="s">
        <v>44</v>
      </c>
      <c r="I26" s="234"/>
      <c r="J26" s="234"/>
      <c r="K26" s="234"/>
      <c r="L26" s="234"/>
      <c r="M26" s="234"/>
      <c r="N26" s="234"/>
      <c r="O26" s="234"/>
      <c r="P26" s="234"/>
      <c r="Q26" s="427" t="s">
        <v>76</v>
      </c>
      <c r="R26" s="473">
        <v>46540040016003</v>
      </c>
    </row>
    <row r="27" spans="1:18" x14ac:dyDescent="0.2">
      <c r="A27" s="445"/>
      <c r="B27" s="33"/>
      <c r="C27" s="458"/>
      <c r="D27" s="474">
        <v>0.04</v>
      </c>
      <c r="E27" s="362">
        <v>0.38</v>
      </c>
      <c r="F27" s="1409">
        <v>0.34</v>
      </c>
      <c r="G27" s="1410"/>
      <c r="H27" s="363" t="s">
        <v>42</v>
      </c>
      <c r="I27" s="107"/>
      <c r="J27" s="107"/>
      <c r="K27" s="107"/>
      <c r="L27" s="107"/>
      <c r="M27" s="107"/>
      <c r="N27" s="107"/>
      <c r="O27" s="107"/>
      <c r="P27" s="107"/>
      <c r="Q27" s="451" t="s">
        <v>76</v>
      </c>
      <c r="R27" s="475">
        <v>46540040016003</v>
      </c>
    </row>
    <row r="28" spans="1:18" x14ac:dyDescent="0.2">
      <c r="A28" s="452"/>
      <c r="B28" s="41"/>
      <c r="C28" s="461"/>
      <c r="D28" s="462">
        <v>0.38</v>
      </c>
      <c r="E28" s="352">
        <v>0.57999999999999996</v>
      </c>
      <c r="F28" s="258">
        <v>0.2</v>
      </c>
      <c r="G28" s="1417">
        <f>SUM(F26:F28)</f>
        <v>0.58000000000000007</v>
      </c>
      <c r="H28" s="353" t="s">
        <v>42</v>
      </c>
      <c r="I28" s="47"/>
      <c r="J28" s="47"/>
      <c r="K28" s="47"/>
      <c r="L28" s="47"/>
      <c r="M28" s="47"/>
      <c r="N28" s="47"/>
      <c r="O28" s="47"/>
      <c r="P28" s="47"/>
      <c r="Q28" s="431">
        <v>46540040055</v>
      </c>
      <c r="R28" s="431">
        <v>46540040055</v>
      </c>
    </row>
    <row r="29" spans="1:18" x14ac:dyDescent="0.2">
      <c r="A29" s="442">
        <v>9</v>
      </c>
      <c r="B29" s="24">
        <v>5410</v>
      </c>
      <c r="C29" s="245" t="s">
        <v>248</v>
      </c>
      <c r="D29" s="476">
        <v>0</v>
      </c>
      <c r="E29" s="337">
        <v>0.34</v>
      </c>
      <c r="F29" s="251">
        <v>0.34</v>
      </c>
      <c r="G29" s="252"/>
      <c r="H29" s="253" t="s">
        <v>42</v>
      </c>
      <c r="I29" s="30"/>
      <c r="J29" s="30"/>
      <c r="K29" s="30"/>
      <c r="L29" s="30"/>
      <c r="M29" s="30"/>
      <c r="N29" s="30"/>
      <c r="O29" s="30"/>
      <c r="P29" s="30"/>
      <c r="Q29" s="427">
        <v>46540040072</v>
      </c>
      <c r="R29" s="427">
        <v>46540040072</v>
      </c>
    </row>
    <row r="30" spans="1:18" x14ac:dyDescent="0.2">
      <c r="A30" s="445"/>
      <c r="B30" s="33"/>
      <c r="C30" s="458"/>
      <c r="D30" s="477">
        <v>0.34</v>
      </c>
      <c r="E30" s="341">
        <v>0.72</v>
      </c>
      <c r="F30" s="1284">
        <v>0.38</v>
      </c>
      <c r="G30" s="1185"/>
      <c r="H30" s="342" t="s">
        <v>42</v>
      </c>
      <c r="I30" s="38"/>
      <c r="J30" s="38"/>
      <c r="K30" s="38"/>
      <c r="L30" s="38"/>
      <c r="M30" s="38"/>
      <c r="N30" s="38"/>
      <c r="O30" s="38"/>
      <c r="P30" s="38"/>
      <c r="Q30" s="451" t="s">
        <v>76</v>
      </c>
      <c r="R30" s="475">
        <v>46540040021003</v>
      </c>
    </row>
    <row r="31" spans="1:18" x14ac:dyDescent="0.2">
      <c r="A31" s="445"/>
      <c r="B31" s="33"/>
      <c r="C31" s="478"/>
      <c r="D31" s="477">
        <v>0.72</v>
      </c>
      <c r="E31" s="341">
        <v>1.05</v>
      </c>
      <c r="F31" s="1284">
        <v>0.33</v>
      </c>
      <c r="G31" s="1185"/>
      <c r="H31" s="342" t="s">
        <v>42</v>
      </c>
      <c r="I31" s="38"/>
      <c r="J31" s="38"/>
      <c r="K31" s="38"/>
      <c r="L31" s="38"/>
      <c r="M31" s="38"/>
      <c r="N31" s="38"/>
      <c r="O31" s="38"/>
      <c r="P31" s="38"/>
      <c r="Q31" s="451">
        <v>46540040071</v>
      </c>
      <c r="R31" s="451">
        <v>46540040071</v>
      </c>
    </row>
    <row r="32" spans="1:18" x14ac:dyDescent="0.2">
      <c r="A32" s="452"/>
      <c r="B32" s="41"/>
      <c r="C32" s="461"/>
      <c r="D32" s="462">
        <v>1.05</v>
      </c>
      <c r="E32" s="352">
        <v>1.19</v>
      </c>
      <c r="F32" s="258">
        <v>0.14000000000000001</v>
      </c>
      <c r="G32" s="259">
        <f>SUM(F29:F32)</f>
        <v>1.19</v>
      </c>
      <c r="H32" s="353" t="s">
        <v>42</v>
      </c>
      <c r="I32" s="47"/>
      <c r="J32" s="47"/>
      <c r="K32" s="47"/>
      <c r="L32" s="47"/>
      <c r="M32" s="47"/>
      <c r="N32" s="47"/>
      <c r="O32" s="47"/>
      <c r="P32" s="47"/>
      <c r="Q32" s="431" t="s">
        <v>76</v>
      </c>
      <c r="R32" s="479">
        <v>46540040006001</v>
      </c>
    </row>
    <row r="33" spans="1:18" x14ac:dyDescent="0.2">
      <c r="A33" s="467">
        <v>10</v>
      </c>
      <c r="B33" s="480">
        <v>5414</v>
      </c>
      <c r="C33" s="481" t="s">
        <v>249</v>
      </c>
      <c r="D33" s="440">
        <v>0</v>
      </c>
      <c r="E33" s="433">
        <v>0.28000000000000003</v>
      </c>
      <c r="F33" s="99">
        <v>0.28000000000000003</v>
      </c>
      <c r="G33" s="100">
        <f>F33</f>
        <v>0.28000000000000003</v>
      </c>
      <c r="H33" s="101" t="s">
        <v>42</v>
      </c>
      <c r="I33" s="92"/>
      <c r="J33" s="92"/>
      <c r="K33" s="92"/>
      <c r="L33" s="92"/>
      <c r="M33" s="92"/>
      <c r="N33" s="92"/>
      <c r="O33" s="92"/>
      <c r="P33" s="92"/>
      <c r="Q33" s="471" t="s">
        <v>76</v>
      </c>
      <c r="R33" s="482">
        <v>46540060056004</v>
      </c>
    </row>
    <row r="34" spans="1:18" x14ac:dyDescent="0.2">
      <c r="A34" s="40">
        <v>11</v>
      </c>
      <c r="B34" s="41">
        <v>5415</v>
      </c>
      <c r="C34" s="42" t="s">
        <v>250</v>
      </c>
      <c r="D34" s="483">
        <v>0</v>
      </c>
      <c r="E34" s="386">
        <v>0.26</v>
      </c>
      <c r="F34" s="1413">
        <v>0.26</v>
      </c>
      <c r="G34" s="100">
        <f t="shared" ref="G34:G35" si="0">F34</f>
        <v>0.26</v>
      </c>
      <c r="H34" s="387" t="s">
        <v>42</v>
      </c>
      <c r="I34" s="92"/>
      <c r="J34" s="92"/>
      <c r="K34" s="92"/>
      <c r="L34" s="92"/>
      <c r="M34" s="92"/>
      <c r="N34" s="92"/>
      <c r="O34" s="92"/>
      <c r="P34" s="92"/>
      <c r="Q34" s="484">
        <v>46540060194</v>
      </c>
      <c r="R34" s="484">
        <v>46540060194</v>
      </c>
    </row>
    <row r="35" spans="1:18" x14ac:dyDescent="0.2">
      <c r="A35" s="464">
        <v>1</v>
      </c>
      <c r="B35" s="33">
        <v>5417</v>
      </c>
      <c r="C35" s="458" t="s">
        <v>251</v>
      </c>
      <c r="D35" s="483">
        <v>0</v>
      </c>
      <c r="E35" s="386">
        <v>0.5</v>
      </c>
      <c r="F35" s="1411">
        <v>0.5</v>
      </c>
      <c r="G35" s="100">
        <f t="shared" si="0"/>
        <v>0.5</v>
      </c>
      <c r="H35" s="387" t="s">
        <v>42</v>
      </c>
      <c r="I35" s="92"/>
      <c r="J35" s="92"/>
      <c r="K35" s="92"/>
      <c r="L35" s="92"/>
      <c r="M35" s="92"/>
      <c r="N35" s="92"/>
      <c r="O35" s="92"/>
      <c r="P35" s="92"/>
      <c r="Q35" s="427">
        <v>46540060199</v>
      </c>
      <c r="R35" s="427">
        <v>46540060199</v>
      </c>
    </row>
    <row r="36" spans="1:18" x14ac:dyDescent="0.2">
      <c r="A36" s="485">
        <v>13</v>
      </c>
      <c r="B36" s="249">
        <v>5423</v>
      </c>
      <c r="C36" s="245" t="s">
        <v>252</v>
      </c>
      <c r="D36" s="425">
        <v>0</v>
      </c>
      <c r="E36" s="426">
        <v>0.89</v>
      </c>
      <c r="F36" s="26">
        <v>0.89</v>
      </c>
      <c r="G36" s="27"/>
      <c r="H36" s="29" t="s">
        <v>42</v>
      </c>
      <c r="I36" s="30"/>
      <c r="J36" s="30"/>
      <c r="K36" s="30"/>
      <c r="L36" s="30"/>
      <c r="M36" s="30"/>
      <c r="N36" s="30"/>
      <c r="O36" s="30"/>
      <c r="P36" s="30"/>
      <c r="Q36" s="427">
        <v>46540050217</v>
      </c>
      <c r="R36" s="427">
        <v>46540050217</v>
      </c>
    </row>
    <row r="37" spans="1:18" x14ac:dyDescent="0.2">
      <c r="A37" s="464"/>
      <c r="B37" s="486"/>
      <c r="C37" s="458"/>
      <c r="D37" s="465">
        <v>0.89</v>
      </c>
      <c r="E37" s="466">
        <v>1.27</v>
      </c>
      <c r="F37" s="35">
        <v>0.38</v>
      </c>
      <c r="G37" s="36"/>
      <c r="H37" s="37" t="s">
        <v>42</v>
      </c>
      <c r="I37" s="38"/>
      <c r="J37" s="38"/>
      <c r="K37" s="38"/>
      <c r="L37" s="38"/>
      <c r="M37" s="38"/>
      <c r="N37" s="38"/>
      <c r="O37" s="38"/>
      <c r="P37" s="38"/>
      <c r="Q37" s="451" t="s">
        <v>76</v>
      </c>
      <c r="R37" s="475">
        <v>46540050273001</v>
      </c>
    </row>
    <row r="38" spans="1:18" x14ac:dyDescent="0.2">
      <c r="A38" s="464"/>
      <c r="B38" s="486"/>
      <c r="C38" s="458"/>
      <c r="D38" s="465">
        <v>1.27</v>
      </c>
      <c r="E38" s="466">
        <v>2.2000000000000002</v>
      </c>
      <c r="F38" s="35">
        <v>0.93</v>
      </c>
      <c r="G38" s="36"/>
      <c r="H38" s="37" t="s">
        <v>42</v>
      </c>
      <c r="I38" s="38"/>
      <c r="J38" s="38"/>
      <c r="K38" s="38"/>
      <c r="L38" s="38"/>
      <c r="M38" s="38"/>
      <c r="N38" s="38"/>
      <c r="O38" s="38"/>
      <c r="P38" s="38"/>
      <c r="Q38" s="451">
        <v>46540050234</v>
      </c>
      <c r="R38" s="451">
        <v>46540050234</v>
      </c>
    </row>
    <row r="39" spans="1:18" x14ac:dyDescent="0.2">
      <c r="A39" s="467"/>
      <c r="B39" s="480"/>
      <c r="C39" s="247"/>
      <c r="D39" s="429">
        <v>2.2000000000000002</v>
      </c>
      <c r="E39" s="430">
        <v>2.87</v>
      </c>
      <c r="F39" s="43">
        <v>0.67</v>
      </c>
      <c r="G39" s="259">
        <f>SUM(F36:F39)</f>
        <v>2.87</v>
      </c>
      <c r="H39" s="46" t="s">
        <v>42</v>
      </c>
      <c r="I39" s="47"/>
      <c r="J39" s="47"/>
      <c r="K39" s="47"/>
      <c r="L39" s="47"/>
      <c r="M39" s="47"/>
      <c r="N39" s="47"/>
      <c r="O39" s="47"/>
      <c r="P39" s="47"/>
      <c r="Q39" s="431" t="s">
        <v>76</v>
      </c>
      <c r="R39" s="479">
        <v>46540050280001</v>
      </c>
    </row>
    <row r="40" spans="1:18" x14ac:dyDescent="0.2">
      <c r="A40" s="464">
        <v>14</v>
      </c>
      <c r="B40" s="487">
        <v>5424</v>
      </c>
      <c r="C40" s="488" t="s">
        <v>253</v>
      </c>
      <c r="D40" s="435">
        <v>0</v>
      </c>
      <c r="E40" s="436">
        <v>1.75</v>
      </c>
      <c r="F40" s="1181">
        <v>1.75</v>
      </c>
      <c r="G40" s="1415">
        <f>F40</f>
        <v>1.75</v>
      </c>
      <c r="H40" s="444" t="s">
        <v>42</v>
      </c>
      <c r="I40" s="92"/>
      <c r="J40" s="92"/>
      <c r="K40" s="92"/>
      <c r="L40" s="92"/>
      <c r="M40" s="92"/>
      <c r="N40" s="92"/>
      <c r="O40" s="92"/>
      <c r="P40" s="92"/>
      <c r="Q40" s="427">
        <v>46540050214</v>
      </c>
      <c r="R40" s="427">
        <v>46540050214</v>
      </c>
    </row>
    <row r="41" spans="1:18" x14ac:dyDescent="0.2">
      <c r="A41" s="485">
        <v>15</v>
      </c>
      <c r="B41" s="249">
        <v>5425</v>
      </c>
      <c r="C41" s="245" t="s">
        <v>254</v>
      </c>
      <c r="D41" s="425">
        <v>0</v>
      </c>
      <c r="E41" s="426">
        <v>0.42</v>
      </c>
      <c r="F41" s="26">
        <v>0.42</v>
      </c>
      <c r="G41" s="27"/>
      <c r="H41" s="29" t="s">
        <v>42</v>
      </c>
      <c r="I41" s="30"/>
      <c r="J41" s="30"/>
      <c r="K41" s="30"/>
      <c r="L41" s="30"/>
      <c r="M41" s="30"/>
      <c r="N41" s="30"/>
      <c r="O41" s="30"/>
      <c r="P41" s="30"/>
      <c r="Q41" s="427">
        <v>46540050206</v>
      </c>
      <c r="R41" s="427">
        <v>46540050122</v>
      </c>
    </row>
    <row r="42" spans="1:18" x14ac:dyDescent="0.2">
      <c r="A42" s="464"/>
      <c r="B42" s="486"/>
      <c r="C42" s="458"/>
      <c r="D42" s="465">
        <v>0.42</v>
      </c>
      <c r="E42" s="466">
        <v>0.48</v>
      </c>
      <c r="F42" s="35">
        <v>0.06</v>
      </c>
      <c r="G42" s="36"/>
      <c r="H42" s="37" t="s">
        <v>42</v>
      </c>
      <c r="I42" s="38"/>
      <c r="J42" s="38"/>
      <c r="K42" s="38"/>
      <c r="L42" s="38"/>
      <c r="M42" s="38"/>
      <c r="N42" s="38"/>
      <c r="O42" s="38"/>
      <c r="P42" s="38"/>
      <c r="Q42" s="451" t="s">
        <v>76</v>
      </c>
      <c r="R42" s="475">
        <v>46540050207002</v>
      </c>
    </row>
    <row r="43" spans="1:18" x14ac:dyDescent="0.2">
      <c r="A43" s="464"/>
      <c r="B43" s="486"/>
      <c r="C43" s="458"/>
      <c r="D43" s="465">
        <v>0.48</v>
      </c>
      <c r="E43" s="466">
        <v>1.3</v>
      </c>
      <c r="F43" s="35">
        <v>0.82</v>
      </c>
      <c r="G43" s="36"/>
      <c r="H43" s="37" t="s">
        <v>42</v>
      </c>
      <c r="I43" s="38"/>
      <c r="J43" s="38"/>
      <c r="K43" s="38"/>
      <c r="L43" s="38"/>
      <c r="M43" s="38"/>
      <c r="N43" s="38"/>
      <c r="O43" s="38"/>
      <c r="P43" s="38"/>
      <c r="Q43" s="451">
        <v>46540050206</v>
      </c>
      <c r="R43" s="451">
        <v>46540050206</v>
      </c>
    </row>
    <row r="44" spans="1:18" x14ac:dyDescent="0.2">
      <c r="A44" s="467"/>
      <c r="B44" s="480"/>
      <c r="C44" s="247"/>
      <c r="D44" s="429">
        <v>1.3</v>
      </c>
      <c r="E44" s="430">
        <v>2.5</v>
      </c>
      <c r="F44" s="43">
        <v>1.2</v>
      </c>
      <c r="G44" s="259">
        <f>SUM(F41:F44)</f>
        <v>2.5</v>
      </c>
      <c r="H44" s="46" t="s">
        <v>42</v>
      </c>
      <c r="I44" s="47"/>
      <c r="J44" s="47"/>
      <c r="K44" s="47"/>
      <c r="L44" s="47"/>
      <c r="M44" s="47"/>
      <c r="N44" s="47"/>
      <c r="O44" s="47"/>
      <c r="P44" s="47"/>
      <c r="Q44" s="431" t="s">
        <v>76</v>
      </c>
      <c r="R44" s="479">
        <v>46540050141001</v>
      </c>
    </row>
    <row r="45" spans="1:18" x14ac:dyDescent="0.2">
      <c r="A45" s="485">
        <v>16</v>
      </c>
      <c r="B45" s="249">
        <v>5426</v>
      </c>
      <c r="C45" s="245" t="s">
        <v>255</v>
      </c>
      <c r="D45" s="425">
        <v>0</v>
      </c>
      <c r="E45" s="426">
        <v>0.2</v>
      </c>
      <c r="F45" s="26">
        <v>0.2</v>
      </c>
      <c r="G45" s="27"/>
      <c r="H45" s="29" t="s">
        <v>42</v>
      </c>
      <c r="I45" s="30"/>
      <c r="J45" s="30"/>
      <c r="K45" s="30"/>
      <c r="L45" s="30"/>
      <c r="M45" s="30"/>
      <c r="N45" s="30"/>
      <c r="O45" s="30"/>
      <c r="P45" s="30"/>
      <c r="Q45" s="427">
        <v>46540050233</v>
      </c>
      <c r="R45" s="427">
        <v>46540050233</v>
      </c>
    </row>
    <row r="46" spans="1:18" x14ac:dyDescent="0.2">
      <c r="A46" s="464"/>
      <c r="B46" s="486"/>
      <c r="C46" s="458"/>
      <c r="D46" s="465">
        <v>0.2</v>
      </c>
      <c r="E46" s="466">
        <v>0.9</v>
      </c>
      <c r="F46" s="35">
        <v>0.7</v>
      </c>
      <c r="G46" s="36"/>
      <c r="H46" s="37" t="s">
        <v>42</v>
      </c>
      <c r="I46" s="38"/>
      <c r="J46" s="38"/>
      <c r="K46" s="38"/>
      <c r="L46" s="38"/>
      <c r="M46" s="38"/>
      <c r="N46" s="38"/>
      <c r="O46" s="38"/>
      <c r="P46" s="38"/>
      <c r="Q46" s="451" t="s">
        <v>76</v>
      </c>
      <c r="R46" s="475">
        <v>46540050120003</v>
      </c>
    </row>
    <row r="47" spans="1:18" x14ac:dyDescent="0.2">
      <c r="A47" s="464"/>
      <c r="B47" s="486"/>
      <c r="C47" s="458"/>
      <c r="D47" s="465">
        <v>0.9</v>
      </c>
      <c r="E47" s="466">
        <v>1.21</v>
      </c>
      <c r="F47" s="35">
        <v>0.31</v>
      </c>
      <c r="G47" s="36"/>
      <c r="H47" s="37" t="s">
        <v>42</v>
      </c>
      <c r="I47" s="38"/>
      <c r="J47" s="38"/>
      <c r="K47" s="38"/>
      <c r="L47" s="38"/>
      <c r="M47" s="38"/>
      <c r="N47" s="38"/>
      <c r="O47" s="38"/>
      <c r="P47" s="38"/>
      <c r="Q47" s="451">
        <v>46540050215</v>
      </c>
      <c r="R47" s="451">
        <v>46540050215</v>
      </c>
    </row>
    <row r="48" spans="1:18" x14ac:dyDescent="0.2">
      <c r="A48" s="467"/>
      <c r="B48" s="480"/>
      <c r="C48" s="247"/>
      <c r="D48" s="429">
        <v>1.21</v>
      </c>
      <c r="E48" s="430">
        <v>1.36</v>
      </c>
      <c r="F48" s="43">
        <v>0.15</v>
      </c>
      <c r="G48" s="259">
        <f>SUM(F45:F48)</f>
        <v>1.3599999999999999</v>
      </c>
      <c r="H48" s="46" t="s">
        <v>42</v>
      </c>
      <c r="I48" s="47"/>
      <c r="J48" s="47"/>
      <c r="K48" s="47"/>
      <c r="L48" s="47"/>
      <c r="M48" s="47"/>
      <c r="N48" s="47"/>
      <c r="O48" s="47"/>
      <c r="P48" s="47"/>
      <c r="Q48" s="431" t="s">
        <v>76</v>
      </c>
      <c r="R48" s="463">
        <v>46540050042003</v>
      </c>
    </row>
    <row r="49" spans="1:18" x14ac:dyDescent="0.2">
      <c r="A49" s="442">
        <v>17</v>
      </c>
      <c r="B49" s="24">
        <v>5427</v>
      </c>
      <c r="C49" s="1305" t="s">
        <v>256</v>
      </c>
      <c r="D49" s="476">
        <v>0</v>
      </c>
      <c r="E49" s="337">
        <v>0.37</v>
      </c>
      <c r="F49" s="251">
        <v>0.37</v>
      </c>
      <c r="G49" s="252"/>
      <c r="H49" s="253" t="s">
        <v>42</v>
      </c>
      <c r="I49" s="30"/>
      <c r="J49" s="30"/>
      <c r="K49" s="30"/>
      <c r="L49" s="30"/>
      <c r="M49" s="30"/>
      <c r="N49" s="30"/>
      <c r="O49" s="30"/>
      <c r="P49" s="30"/>
      <c r="Q49" s="427" t="s">
        <v>76</v>
      </c>
      <c r="R49" s="473">
        <v>46540050006006</v>
      </c>
    </row>
    <row r="50" spans="1:18" x14ac:dyDescent="0.2">
      <c r="A50" s="445"/>
      <c r="B50" s="33"/>
      <c r="C50" s="458"/>
      <c r="D50" s="477">
        <v>0.37</v>
      </c>
      <c r="E50" s="341">
        <v>1.52</v>
      </c>
      <c r="F50" s="1284">
        <v>1.1499999999999999</v>
      </c>
      <c r="G50" s="1185"/>
      <c r="H50" s="342" t="s">
        <v>42</v>
      </c>
      <c r="I50" s="38"/>
      <c r="J50" s="38"/>
      <c r="K50" s="38"/>
      <c r="L50" s="38"/>
      <c r="M50" s="38"/>
      <c r="N50" s="38"/>
      <c r="O50" s="38"/>
      <c r="P50" s="38"/>
      <c r="Q50" s="451">
        <v>46540050216</v>
      </c>
      <c r="R50" s="451">
        <v>46540050292</v>
      </c>
    </row>
    <row r="51" spans="1:18" x14ac:dyDescent="0.2">
      <c r="A51" s="464"/>
      <c r="B51" s="486"/>
      <c r="C51" s="489"/>
      <c r="D51" s="477">
        <v>1.52</v>
      </c>
      <c r="E51" s="341">
        <v>1.56</v>
      </c>
      <c r="F51" s="1284">
        <v>0.04</v>
      </c>
      <c r="G51" s="1185"/>
      <c r="H51" s="342" t="s">
        <v>42</v>
      </c>
      <c r="I51" s="38"/>
      <c r="J51" s="38"/>
      <c r="K51" s="38"/>
      <c r="L51" s="38"/>
      <c r="M51" s="38"/>
      <c r="N51" s="38"/>
      <c r="O51" s="38"/>
      <c r="P51" s="38"/>
      <c r="Q51" s="451">
        <v>46540050295</v>
      </c>
      <c r="R51" s="451">
        <v>46540050288</v>
      </c>
    </row>
    <row r="52" spans="1:18" x14ac:dyDescent="0.2">
      <c r="A52" s="452"/>
      <c r="B52" s="41"/>
      <c r="C52" s="247"/>
      <c r="D52" s="462">
        <v>1.56</v>
      </c>
      <c r="E52" s="352">
        <v>2.0300000000000002</v>
      </c>
      <c r="F52" s="258">
        <v>0.47</v>
      </c>
      <c r="G52" s="259">
        <f>SUM(F49:F52)</f>
        <v>2.0300000000000002</v>
      </c>
      <c r="H52" s="353" t="s">
        <v>42</v>
      </c>
      <c r="I52" s="47"/>
      <c r="J52" s="47"/>
      <c r="K52" s="47"/>
      <c r="L52" s="47"/>
      <c r="M52" s="47"/>
      <c r="N52" s="47"/>
      <c r="O52" s="47"/>
      <c r="P52" s="47"/>
      <c r="Q52" s="431">
        <v>46540050257</v>
      </c>
      <c r="R52" s="431">
        <v>46540050253</v>
      </c>
    </row>
    <row r="53" spans="1:18" x14ac:dyDescent="0.2">
      <c r="A53" s="442">
        <v>18</v>
      </c>
      <c r="B53" s="304">
        <v>5431</v>
      </c>
      <c r="C53" s="490" t="s">
        <v>257</v>
      </c>
      <c r="D53" s="435">
        <v>0</v>
      </c>
      <c r="E53" s="436">
        <v>0.83</v>
      </c>
      <c r="F53" s="1181">
        <v>0.83</v>
      </c>
      <c r="G53" s="1415"/>
      <c r="H53" s="444" t="s">
        <v>42</v>
      </c>
      <c r="I53" s="30"/>
      <c r="J53" s="30"/>
      <c r="K53" s="30"/>
      <c r="L53" s="30"/>
      <c r="M53" s="30"/>
      <c r="N53" s="30"/>
      <c r="O53" s="30"/>
      <c r="P53" s="30"/>
      <c r="Q53" s="427">
        <v>46540060198</v>
      </c>
      <c r="R53" s="427">
        <v>46540060198</v>
      </c>
    </row>
    <row r="54" spans="1:18" x14ac:dyDescent="0.2">
      <c r="A54" s="445"/>
      <c r="B54" s="446"/>
      <c r="C54" s="491"/>
      <c r="D54" s="492">
        <v>0.83</v>
      </c>
      <c r="E54" s="493">
        <v>2.17</v>
      </c>
      <c r="F54" s="1420">
        <v>1.34</v>
      </c>
      <c r="G54" s="1421"/>
      <c r="H54" s="494" t="s">
        <v>42</v>
      </c>
      <c r="I54" s="107"/>
      <c r="J54" s="107"/>
      <c r="K54" s="107"/>
      <c r="L54" s="107"/>
      <c r="M54" s="107"/>
      <c r="N54" s="107"/>
      <c r="O54" s="107"/>
      <c r="P54" s="107"/>
      <c r="Q54" s="495" t="s">
        <v>76</v>
      </c>
      <c r="R54" s="475">
        <v>46540060100004</v>
      </c>
    </row>
    <row r="55" spans="1:18" x14ac:dyDescent="0.2">
      <c r="A55" s="452"/>
      <c r="B55" s="453"/>
      <c r="C55" s="496"/>
      <c r="D55" s="455">
        <v>2.17</v>
      </c>
      <c r="E55" s="456">
        <v>2.87</v>
      </c>
      <c r="F55" s="1416">
        <v>0.7</v>
      </c>
      <c r="G55" s="1417">
        <f>SUM(F53:F55)</f>
        <v>2.87</v>
      </c>
      <c r="H55" s="457" t="s">
        <v>42</v>
      </c>
      <c r="I55" s="47"/>
      <c r="J55" s="47"/>
      <c r="K55" s="47"/>
      <c r="L55" s="47"/>
      <c r="M55" s="47"/>
      <c r="N55" s="47"/>
      <c r="O55" s="47"/>
      <c r="P55" s="47"/>
      <c r="Q55" s="431">
        <v>46540060198</v>
      </c>
      <c r="R55" s="431">
        <v>46540060227</v>
      </c>
    </row>
    <row r="56" spans="1:18" ht="3.75" customHeight="1" x14ac:dyDescent="0.2"/>
    <row r="57" spans="1:18" ht="12.75" customHeight="1" x14ac:dyDescent="0.2">
      <c r="A57" s="63" t="s">
        <v>78</v>
      </c>
      <c r="B57" s="64"/>
      <c r="C57" s="65"/>
      <c r="D57" s="65"/>
      <c r="E57" s="66"/>
      <c r="F57" s="67">
        <f>SUM(F11:F55)</f>
        <v>29.95999999999999</v>
      </c>
      <c r="G57" s="1202"/>
      <c r="H57" s="68"/>
      <c r="I57" s="1328" t="s">
        <v>977</v>
      </c>
      <c r="J57" s="69"/>
      <c r="K57" s="70" t="s">
        <v>46</v>
      </c>
      <c r="L57" s="71">
        <f>SUM(L11:L55)</f>
        <v>18</v>
      </c>
      <c r="M57" s="71">
        <f>SUM(M11:M55)</f>
        <v>129</v>
      </c>
      <c r="N57" s="62"/>
      <c r="O57" s="70" t="s">
        <v>1</v>
      </c>
      <c r="P57" s="71">
        <f>SUM(P11:P55)</f>
        <v>0</v>
      </c>
      <c r="Q57" s="62"/>
    </row>
    <row r="58" spans="1:18" ht="12.75" customHeight="1" x14ac:dyDescent="0.2">
      <c r="A58" s="72" t="s">
        <v>47</v>
      </c>
      <c r="B58" s="73"/>
      <c r="C58" s="74"/>
      <c r="D58" s="74"/>
      <c r="E58" s="75"/>
      <c r="F58" s="955">
        <f>SUMIF(H11:H55,"melnais",F11:F55)</f>
        <v>0.04</v>
      </c>
      <c r="G58" s="1203"/>
      <c r="H58" s="76"/>
      <c r="I58" s="77"/>
      <c r="J58" s="62"/>
      <c r="K58" s="62"/>
      <c r="L58" s="78"/>
      <c r="M58" s="78"/>
      <c r="N58" s="62"/>
      <c r="O58" s="62"/>
      <c r="P58" s="62"/>
      <c r="Q58" s="62"/>
    </row>
    <row r="59" spans="1:18" ht="12.75" customHeight="1" x14ac:dyDescent="0.2">
      <c r="A59" s="72" t="s">
        <v>48</v>
      </c>
      <c r="B59" s="73"/>
      <c r="C59" s="74"/>
      <c r="D59" s="74"/>
      <c r="E59" s="75"/>
      <c r="F59" s="955">
        <f>SUMIF(H11:H55,"bruģis",F11:F55)</f>
        <v>0.2</v>
      </c>
      <c r="G59" s="1203"/>
      <c r="I59" s="16"/>
      <c r="J59" s="62"/>
      <c r="N59" s="62"/>
      <c r="O59" s="62"/>
      <c r="P59" s="62"/>
      <c r="Q59" s="62"/>
    </row>
    <row r="60" spans="1:18" ht="12.75" customHeight="1" x14ac:dyDescent="0.2">
      <c r="A60" s="72" t="s">
        <v>49</v>
      </c>
      <c r="B60" s="73"/>
      <c r="C60" s="74"/>
      <c r="D60" s="74"/>
      <c r="E60" s="75"/>
      <c r="F60" s="955">
        <f>SUMIF(H11:H55,"grants",F11:F55)</f>
        <v>29.719999999999992</v>
      </c>
      <c r="G60" s="1203"/>
      <c r="I60" s="16"/>
      <c r="J60" s="62"/>
      <c r="N60" s="62"/>
      <c r="O60" s="62"/>
      <c r="Q60" s="62"/>
    </row>
    <row r="61" spans="1:18" ht="12.75" customHeight="1" x14ac:dyDescent="0.2">
      <c r="A61" s="72" t="s">
        <v>50</v>
      </c>
      <c r="B61" s="73"/>
      <c r="C61" s="74"/>
      <c r="D61" s="74"/>
      <c r="E61" s="75"/>
      <c r="F61" s="955">
        <f>SUMIF(H11:H55,"cits segums",F11:F55)</f>
        <v>0</v>
      </c>
      <c r="G61" s="1203"/>
      <c r="H61" s="77"/>
      <c r="I61" s="16"/>
      <c r="J61" s="79"/>
      <c r="N61" s="62"/>
      <c r="O61" s="62"/>
      <c r="P61" s="62"/>
      <c r="Q61" s="62"/>
    </row>
    <row r="62" spans="1:18" ht="5.25" customHeight="1" x14ac:dyDescent="0.2">
      <c r="D62" s="9"/>
      <c r="E62" s="9"/>
      <c r="F62" s="80"/>
      <c r="G62" s="80"/>
      <c r="H62" s="60"/>
      <c r="I62" s="16"/>
      <c r="J62" s="62"/>
      <c r="N62" s="62"/>
      <c r="O62" s="62"/>
      <c r="P62" s="62"/>
      <c r="Q62" s="62"/>
    </row>
    <row r="63" spans="1:18" ht="12.75" customHeight="1" x14ac:dyDescent="0.2">
      <c r="A63" s="5"/>
      <c r="B63" s="5"/>
      <c r="C63" s="6" t="s">
        <v>51</v>
      </c>
      <c r="D63" s="1720" t="str">
        <f>KOPA!$A$31</f>
        <v>2022.gada 18.oktobris</v>
      </c>
      <c r="E63" s="1720"/>
      <c r="F63" s="1720"/>
      <c r="G63" s="82"/>
      <c r="H63" s="81"/>
      <c r="I63" s="81"/>
      <c r="J63" s="82"/>
      <c r="K63" s="82"/>
      <c r="O63" s="62"/>
      <c r="P63" s="62"/>
      <c r="Q63" s="62"/>
    </row>
    <row r="64" spans="1:18" ht="12.75" customHeight="1" x14ac:dyDescent="0.2">
      <c r="A64" s="5"/>
      <c r="B64" s="5"/>
      <c r="C64" s="6" t="s">
        <v>52</v>
      </c>
      <c r="D64" s="1720" t="s">
        <v>53</v>
      </c>
      <c r="E64" s="1720"/>
      <c r="F64" s="1720"/>
      <c r="G64" s="1720"/>
      <c r="H64" s="1720"/>
      <c r="I64" s="1720"/>
      <c r="J64" s="1720"/>
      <c r="K64" s="1720"/>
      <c r="M64" s="83"/>
      <c r="N64" s="83"/>
      <c r="O64" s="62"/>
      <c r="P64" s="1725" t="s">
        <v>572</v>
      </c>
      <c r="Q64" s="1725"/>
      <c r="R64" s="1725"/>
    </row>
    <row r="65" spans="1:18" ht="12.75" customHeight="1" x14ac:dyDescent="0.2">
      <c r="A65" s="5"/>
      <c r="B65" s="5"/>
      <c r="C65" s="6"/>
      <c r="D65" s="1721" t="s">
        <v>54</v>
      </c>
      <c r="E65" s="1721"/>
      <c r="F65" s="1721"/>
      <c r="G65" s="1721"/>
      <c r="H65" s="1721"/>
      <c r="I65" s="1721"/>
      <c r="J65" s="1721"/>
      <c r="K65" s="1721"/>
      <c r="M65" s="1722" t="s">
        <v>55</v>
      </c>
      <c r="N65" s="1722"/>
      <c r="O65" s="62"/>
      <c r="P65" s="1725"/>
      <c r="Q65" s="1725"/>
      <c r="R65" s="1725"/>
    </row>
    <row r="66" spans="1:18" x14ac:dyDescent="0.2">
      <c r="A66" s="5"/>
      <c r="B66" s="5"/>
      <c r="C66" s="6" t="s">
        <v>51</v>
      </c>
      <c r="D66" s="1728" t="str">
        <f>D63</f>
        <v>2022.gada 18.oktobris</v>
      </c>
      <c r="E66" s="1728"/>
      <c r="F66" s="1728"/>
      <c r="G66" s="82"/>
      <c r="H66" s="81"/>
      <c r="I66" s="81"/>
      <c r="J66" s="82"/>
      <c r="K66" s="82"/>
      <c r="O66" s="62"/>
      <c r="P66" s="1725"/>
      <c r="Q66" s="1725"/>
      <c r="R66" s="1725"/>
    </row>
    <row r="67" spans="1:18" x14ac:dyDescent="0.2">
      <c r="A67" s="5"/>
      <c r="B67" s="5"/>
      <c r="C67" s="6" t="s">
        <v>56</v>
      </c>
      <c r="D67" s="1720" t="str">
        <f>KOPA!$N$31</f>
        <v>Dobeles novada domes priekšsēdētājs Ivars Gorskis</v>
      </c>
      <c r="E67" s="1720"/>
      <c r="F67" s="1720"/>
      <c r="G67" s="1720"/>
      <c r="H67" s="1720"/>
      <c r="I67" s="1720"/>
      <c r="J67" s="1720"/>
      <c r="K67" s="1720"/>
      <c r="M67" s="83"/>
      <c r="N67" s="83"/>
      <c r="O67" s="62"/>
      <c r="P67" s="824"/>
      <c r="Q67" s="824"/>
      <c r="R67" s="824"/>
    </row>
    <row r="68" spans="1:18" x14ac:dyDescent="0.2">
      <c r="A68" s="5"/>
      <c r="B68" s="5"/>
      <c r="C68" s="6"/>
      <c r="D68" s="1721" t="s">
        <v>54</v>
      </c>
      <c r="E68" s="1721"/>
      <c r="F68" s="1721"/>
      <c r="G68" s="1721"/>
      <c r="H68" s="1721"/>
      <c r="I68" s="1721"/>
      <c r="J68" s="1721"/>
      <c r="K68" s="1721"/>
      <c r="M68" s="1722" t="s">
        <v>55</v>
      </c>
      <c r="N68" s="1722"/>
      <c r="O68" s="62"/>
      <c r="P68" s="62"/>
      <c r="Q68" s="62"/>
    </row>
    <row r="69" spans="1:18" x14ac:dyDescent="0.2">
      <c r="A69" s="5"/>
      <c r="B69" s="5"/>
      <c r="C69" s="6" t="s">
        <v>51</v>
      </c>
      <c r="D69" s="84" t="s">
        <v>57</v>
      </c>
      <c r="E69" s="84"/>
      <c r="F69" s="84"/>
      <c r="G69" s="81"/>
      <c r="H69" s="81"/>
      <c r="I69" s="81"/>
      <c r="J69" s="82"/>
      <c r="K69" s="82"/>
      <c r="O69" s="62"/>
      <c r="P69" s="62"/>
      <c r="Q69" s="62"/>
    </row>
    <row r="70" spans="1:18" x14ac:dyDescent="0.2">
      <c r="A70" s="5"/>
      <c r="B70" s="5"/>
      <c r="C70" s="6" t="s">
        <v>58</v>
      </c>
      <c r="D70" s="1720" t="s">
        <v>1088</v>
      </c>
      <c r="E70" s="1720"/>
      <c r="F70" s="1720"/>
      <c r="G70" s="1720"/>
      <c r="H70" s="1720"/>
      <c r="I70" s="1720"/>
      <c r="J70" s="1720"/>
      <c r="K70" s="1720"/>
      <c r="M70" s="83"/>
      <c r="N70" s="83"/>
      <c r="O70" s="62"/>
      <c r="P70" s="62"/>
      <c r="Q70" s="62"/>
    </row>
    <row r="71" spans="1:18" x14ac:dyDescent="0.2">
      <c r="D71" s="1721" t="s">
        <v>54</v>
      </c>
      <c r="E71" s="1721"/>
      <c r="F71" s="1721"/>
      <c r="G71" s="1721"/>
      <c r="H71" s="1721"/>
      <c r="I71" s="1721"/>
      <c r="J71" s="1721"/>
      <c r="K71" s="1721"/>
      <c r="M71" s="1722" t="s">
        <v>55</v>
      </c>
      <c r="N71" s="1722"/>
    </row>
  </sheetData>
  <sheetProtection selectLockedCells="1" selectUnlockedCells="1"/>
  <mergeCells count="36"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  <mergeCell ref="M71:N71"/>
    <mergeCell ref="Q8:Q9"/>
    <mergeCell ref="D67:K67"/>
    <mergeCell ref="D68:K68"/>
    <mergeCell ref="M68:N68"/>
    <mergeCell ref="D70:K70"/>
    <mergeCell ref="F8:G8"/>
    <mergeCell ref="F10:G10"/>
    <mergeCell ref="P64:R66"/>
    <mergeCell ref="D66:F66"/>
    <mergeCell ref="I8:I9"/>
    <mergeCell ref="J8:K8"/>
    <mergeCell ref="L8:L9"/>
    <mergeCell ref="K16:K17"/>
    <mergeCell ref="D71:K71"/>
    <mergeCell ref="B10:C10"/>
    <mergeCell ref="D63:F63"/>
    <mergeCell ref="D64:K64"/>
    <mergeCell ref="D65:K65"/>
    <mergeCell ref="M65:N65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60E4A-EB47-4CF9-B7C1-D313723D0B90}">
  <sheetPr codeName="Sheet2"/>
  <dimension ref="A1:S135"/>
  <sheetViews>
    <sheetView showGridLines="0" view="pageLayout" zoomScaleNormal="100" zoomScaleSheetLayoutView="100" workbookViewId="0">
      <selection activeCell="A6" sqref="A6:A9"/>
    </sheetView>
  </sheetViews>
  <sheetFormatPr defaultRowHeight="15.75" x14ac:dyDescent="0.25"/>
  <cols>
    <col min="1" max="1" width="3.5703125" style="940" customWidth="1"/>
    <col min="2" max="2" width="17.140625" style="865" customWidth="1"/>
    <col min="3" max="4" width="5.7109375" style="941" customWidth="1"/>
    <col min="5" max="6" width="6.42578125" style="942" customWidth="1"/>
    <col min="7" max="7" width="8.5703125" style="942" customWidth="1"/>
    <col min="8" max="8" width="9.5703125" style="941" customWidth="1"/>
    <col min="9" max="9" width="8.7109375" style="943" customWidth="1"/>
    <col min="10" max="10" width="5.7109375" style="943" customWidth="1"/>
    <col min="11" max="11" width="10.140625" style="943" customWidth="1"/>
    <col min="12" max="12" width="6" style="943" customWidth="1"/>
    <col min="13" max="13" width="8.5703125" style="943" customWidth="1"/>
    <col min="14" max="14" width="10.140625" style="943" customWidth="1"/>
    <col min="15" max="15" width="9.7109375" style="943" customWidth="1"/>
    <col min="16" max="16" width="8.5703125" style="943" customWidth="1"/>
    <col min="17" max="17" width="10.7109375" style="943" customWidth="1"/>
    <col min="18" max="18" width="12.85546875" style="941" customWidth="1"/>
    <col min="19" max="16384" width="9.140625" style="941"/>
  </cols>
  <sheetData>
    <row r="1" spans="1:19" s="9" customFormat="1" ht="15" customHeight="1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19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6"/>
      <c r="C3" s="1702" t="s">
        <v>976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</row>
    <row r="4" spans="1:19" s="9" customFormat="1" ht="11.25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s="16" customFormat="1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19" s="16" customFormat="1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19" s="16" customFormat="1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19" s="16" customFormat="1" ht="15.2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19" s="16" customFormat="1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19" s="22" customFormat="1" ht="12" customHeight="1" x14ac:dyDescent="0.2">
      <c r="A10" s="21">
        <v>1</v>
      </c>
      <c r="B10" s="21">
        <v>2</v>
      </c>
      <c r="C10" s="21">
        <v>3</v>
      </c>
      <c r="D10" s="21">
        <v>4</v>
      </c>
      <c r="E10" s="1723">
        <v>5</v>
      </c>
      <c r="F10" s="1724"/>
      <c r="G10" s="21">
        <v>6</v>
      </c>
      <c r="H10" s="21">
        <v>7</v>
      </c>
      <c r="I10" s="287">
        <v>8</v>
      </c>
      <c r="J10" s="287">
        <v>9</v>
      </c>
      <c r="K10" s="287">
        <v>10</v>
      </c>
      <c r="L10" s="287">
        <v>11</v>
      </c>
      <c r="M10" s="287">
        <v>12</v>
      </c>
      <c r="N10" s="287">
        <v>13</v>
      </c>
      <c r="O10" s="287">
        <v>14</v>
      </c>
      <c r="P10" s="287">
        <v>15</v>
      </c>
      <c r="Q10" s="287">
        <v>16</v>
      </c>
      <c r="R10" s="21">
        <v>17</v>
      </c>
    </row>
    <row r="11" spans="1:19" s="865" customFormat="1" ht="11.25" customHeight="1" x14ac:dyDescent="0.2">
      <c r="A11" s="867">
        <v>1</v>
      </c>
      <c r="B11" s="868" t="s">
        <v>1086</v>
      </c>
      <c r="C11" s="869">
        <v>0</v>
      </c>
      <c r="D11" s="869">
        <v>0.21199999999999999</v>
      </c>
      <c r="E11" s="870">
        <v>0.21199999999999999</v>
      </c>
      <c r="F11" s="871"/>
      <c r="G11" s="872">
        <v>1272</v>
      </c>
      <c r="H11" s="1527" t="s">
        <v>44</v>
      </c>
      <c r="I11" s="873"/>
      <c r="J11" s="873"/>
      <c r="K11" s="873"/>
      <c r="L11" s="873"/>
      <c r="M11" s="873"/>
      <c r="N11" s="873"/>
      <c r="O11" s="873"/>
      <c r="P11" s="874">
        <v>352</v>
      </c>
      <c r="Q11" s="873"/>
      <c r="R11" s="875">
        <v>46050141414</v>
      </c>
    </row>
    <row r="12" spans="1:19" s="865" customFormat="1" ht="11.25" customHeight="1" x14ac:dyDescent="0.2">
      <c r="A12" s="876"/>
      <c r="B12" s="877"/>
      <c r="C12" s="878">
        <v>0.21199999999999999</v>
      </c>
      <c r="D12" s="878">
        <v>0.31</v>
      </c>
      <c r="E12" s="879">
        <v>9.8000000000000004E-2</v>
      </c>
      <c r="F12" s="880">
        <f>SUM(E11:E12)</f>
        <v>0.31</v>
      </c>
      <c r="G12" s="881">
        <v>588</v>
      </c>
      <c r="H12" s="1528" t="s">
        <v>44</v>
      </c>
      <c r="I12" s="882"/>
      <c r="J12" s="882"/>
      <c r="K12" s="882"/>
      <c r="L12" s="882"/>
      <c r="M12" s="882"/>
      <c r="N12" s="882"/>
      <c r="O12" s="882"/>
      <c r="P12" s="883"/>
      <c r="Q12" s="882"/>
      <c r="R12" s="884">
        <v>46050161603</v>
      </c>
    </row>
    <row r="13" spans="1:19" s="865" customFormat="1" ht="11.25" customHeight="1" x14ac:dyDescent="0.2">
      <c r="A13" s="876">
        <v>2</v>
      </c>
      <c r="B13" s="885" t="s">
        <v>597</v>
      </c>
      <c r="C13" s="886">
        <v>0</v>
      </c>
      <c r="D13" s="886">
        <v>0.35699999999999998</v>
      </c>
      <c r="E13" s="887">
        <v>0.35699999999999998</v>
      </c>
      <c r="F13" s="888">
        <f>E13</f>
        <v>0.35699999999999998</v>
      </c>
      <c r="G13" s="889">
        <v>1607</v>
      </c>
      <c r="H13" s="1529" t="s">
        <v>44</v>
      </c>
      <c r="I13" s="890"/>
      <c r="J13" s="890"/>
      <c r="K13" s="890"/>
      <c r="L13" s="890"/>
      <c r="M13" s="890"/>
      <c r="N13" s="890"/>
      <c r="O13" s="890"/>
      <c r="P13" s="891"/>
      <c r="Q13" s="890"/>
      <c r="R13" s="892">
        <v>46050585821</v>
      </c>
    </row>
    <row r="14" spans="1:19" s="865" customFormat="1" ht="11.25" customHeight="1" x14ac:dyDescent="0.2">
      <c r="A14" s="867">
        <v>3</v>
      </c>
      <c r="B14" s="868" t="s">
        <v>598</v>
      </c>
      <c r="C14" s="869">
        <v>0</v>
      </c>
      <c r="D14" s="869">
        <v>2.5000000000000001E-2</v>
      </c>
      <c r="E14" s="870">
        <v>2.5000000000000001E-2</v>
      </c>
      <c r="F14" s="871"/>
      <c r="G14" s="872">
        <v>100</v>
      </c>
      <c r="H14" s="1530" t="s">
        <v>44</v>
      </c>
      <c r="I14" s="873"/>
      <c r="J14" s="873"/>
      <c r="K14" s="873"/>
      <c r="L14" s="873"/>
      <c r="M14" s="873"/>
      <c r="N14" s="873"/>
      <c r="O14" s="873"/>
      <c r="P14" s="874"/>
      <c r="Q14" s="873"/>
      <c r="R14" s="875">
        <v>46050131319</v>
      </c>
    </row>
    <row r="15" spans="1:19" s="865" customFormat="1" ht="11.25" customHeight="1" x14ac:dyDescent="0.2">
      <c r="A15" s="876"/>
      <c r="B15" s="893"/>
      <c r="C15" s="878">
        <v>2.5000000000000001E-2</v>
      </c>
      <c r="D15" s="878">
        <v>0.29500000000000004</v>
      </c>
      <c r="E15" s="879">
        <v>0.27</v>
      </c>
      <c r="F15" s="880">
        <f>SUM(E14:E15)</f>
        <v>0.29500000000000004</v>
      </c>
      <c r="G15" s="881">
        <v>1080</v>
      </c>
      <c r="H15" s="1531" t="s">
        <v>44</v>
      </c>
      <c r="I15" s="882"/>
      <c r="J15" s="882"/>
      <c r="K15" s="882"/>
      <c r="L15" s="882"/>
      <c r="M15" s="882"/>
      <c r="N15" s="882"/>
      <c r="O15" s="882"/>
      <c r="P15" s="883"/>
      <c r="Q15" s="882"/>
      <c r="R15" s="881">
        <v>46050131319</v>
      </c>
    </row>
    <row r="16" spans="1:19" s="865" customFormat="1" ht="11.25" customHeight="1" x14ac:dyDescent="0.2">
      <c r="A16" s="867">
        <v>4</v>
      </c>
      <c r="B16" s="868" t="s">
        <v>599</v>
      </c>
      <c r="C16" s="869">
        <v>0</v>
      </c>
      <c r="D16" s="869">
        <v>0.37</v>
      </c>
      <c r="E16" s="870">
        <v>0.37</v>
      </c>
      <c r="F16" s="871"/>
      <c r="G16" s="872">
        <v>1783</v>
      </c>
      <c r="H16" s="1532" t="s">
        <v>44</v>
      </c>
      <c r="I16" s="873"/>
      <c r="J16" s="873"/>
      <c r="K16" s="873"/>
      <c r="L16" s="873"/>
      <c r="M16" s="873"/>
      <c r="N16" s="873"/>
      <c r="O16" s="873"/>
      <c r="P16" s="874"/>
      <c r="Q16" s="873"/>
      <c r="R16" s="875">
        <v>46050434335</v>
      </c>
    </row>
    <row r="17" spans="1:18" s="865" customFormat="1" ht="11.25" customHeight="1" x14ac:dyDescent="0.2">
      <c r="A17" s="876"/>
      <c r="B17" s="893"/>
      <c r="C17" s="878">
        <v>0.37</v>
      </c>
      <c r="D17" s="878">
        <v>0.87</v>
      </c>
      <c r="E17" s="879">
        <v>0.5</v>
      </c>
      <c r="F17" s="880">
        <f>SUM(E16:E17)</f>
        <v>0.87</v>
      </c>
      <c r="G17" s="881">
        <v>2410</v>
      </c>
      <c r="H17" s="1531" t="s">
        <v>44</v>
      </c>
      <c r="I17" s="882"/>
      <c r="J17" s="882"/>
      <c r="K17" s="882"/>
      <c r="L17" s="882"/>
      <c r="M17" s="882"/>
      <c r="N17" s="882"/>
      <c r="O17" s="882"/>
      <c r="P17" s="883"/>
      <c r="Q17" s="882"/>
      <c r="R17" s="881">
        <v>46050545426</v>
      </c>
    </row>
    <row r="18" spans="1:18" s="865" customFormat="1" ht="11.25" customHeight="1" x14ac:dyDescent="0.2">
      <c r="A18" s="867">
        <v>5</v>
      </c>
      <c r="B18" s="868" t="s">
        <v>635</v>
      </c>
      <c r="C18" s="869">
        <v>0</v>
      </c>
      <c r="D18" s="869">
        <v>0.16</v>
      </c>
      <c r="E18" s="870">
        <v>0.16</v>
      </c>
      <c r="F18" s="871"/>
      <c r="G18" s="872">
        <v>1120</v>
      </c>
      <c r="H18" s="1530" t="s">
        <v>44</v>
      </c>
      <c r="I18" s="873"/>
      <c r="J18" s="873"/>
      <c r="K18" s="873"/>
      <c r="L18" s="873"/>
      <c r="M18" s="873"/>
      <c r="N18" s="873"/>
      <c r="O18" s="873"/>
      <c r="P18" s="874">
        <v>730</v>
      </c>
      <c r="Q18" s="873"/>
      <c r="R18" s="894">
        <v>46050272703</v>
      </c>
    </row>
    <row r="19" spans="1:18" s="865" customFormat="1" ht="11.25" customHeight="1" x14ac:dyDescent="0.2">
      <c r="A19" s="876"/>
      <c r="B19" s="895" t="s">
        <v>600</v>
      </c>
      <c r="C19" s="878">
        <v>0</v>
      </c>
      <c r="D19" s="878">
        <v>0.17799999999999999</v>
      </c>
      <c r="E19" s="879">
        <v>0.17799999999999999</v>
      </c>
      <c r="F19" s="880">
        <f>SUM(E18:E19)</f>
        <v>0.33799999999999997</v>
      </c>
      <c r="G19" s="881">
        <v>1264</v>
      </c>
      <c r="H19" s="1533" t="s">
        <v>44</v>
      </c>
      <c r="I19" s="882"/>
      <c r="J19" s="882"/>
      <c r="K19" s="882"/>
      <c r="L19" s="882"/>
      <c r="M19" s="882"/>
      <c r="N19" s="882"/>
      <c r="O19" s="882"/>
      <c r="P19" s="883"/>
      <c r="Q19" s="882"/>
      <c r="R19" s="896">
        <v>46050272702</v>
      </c>
    </row>
    <row r="20" spans="1:18" s="865" customFormat="1" ht="11.25" customHeight="1" x14ac:dyDescent="0.2">
      <c r="A20" s="897">
        <v>6</v>
      </c>
      <c r="B20" s="898" t="s">
        <v>312</v>
      </c>
      <c r="C20" s="886">
        <v>0</v>
      </c>
      <c r="D20" s="886">
        <v>0.21299999999999999</v>
      </c>
      <c r="E20" s="887">
        <v>0.21299999999999999</v>
      </c>
      <c r="F20" s="888">
        <f>E20</f>
        <v>0.21299999999999999</v>
      </c>
      <c r="G20" s="889">
        <v>1065</v>
      </c>
      <c r="H20" s="1534" t="s">
        <v>65</v>
      </c>
      <c r="I20" s="890"/>
      <c r="J20" s="890"/>
      <c r="K20" s="890"/>
      <c r="L20" s="890"/>
      <c r="M20" s="890"/>
      <c r="N20" s="890"/>
      <c r="O20" s="890"/>
      <c r="P20" s="891">
        <v>510</v>
      </c>
      <c r="Q20" s="890"/>
      <c r="R20" s="892">
        <v>46050111113</v>
      </c>
    </row>
    <row r="21" spans="1:18" s="865" customFormat="1" ht="11.25" customHeight="1" x14ac:dyDescent="0.2">
      <c r="A21" s="867">
        <v>7</v>
      </c>
      <c r="B21" s="899" t="s">
        <v>601</v>
      </c>
      <c r="C21" s="869">
        <v>0</v>
      </c>
      <c r="D21" s="869">
        <v>0.152</v>
      </c>
      <c r="E21" s="870">
        <v>0.152</v>
      </c>
      <c r="F21" s="871">
        <f>E21</f>
        <v>0.152</v>
      </c>
      <c r="G21" s="872">
        <v>1520</v>
      </c>
      <c r="H21" s="1530" t="s">
        <v>44</v>
      </c>
      <c r="I21" s="873"/>
      <c r="J21" s="873"/>
      <c r="K21" s="873"/>
      <c r="L21" s="873"/>
      <c r="M21" s="873"/>
      <c r="N21" s="873"/>
      <c r="O21" s="873"/>
      <c r="P21" s="891"/>
      <c r="Q21" s="873"/>
      <c r="R21" s="875">
        <v>46050050517</v>
      </c>
    </row>
    <row r="22" spans="1:18" s="865" customFormat="1" ht="11.25" customHeight="1" x14ac:dyDescent="0.2">
      <c r="A22" s="867">
        <v>8</v>
      </c>
      <c r="B22" s="900" t="s">
        <v>602</v>
      </c>
      <c r="C22" s="869">
        <v>0</v>
      </c>
      <c r="D22" s="869">
        <v>7.1999999999999995E-2</v>
      </c>
      <c r="E22" s="870">
        <v>7.1999999999999995E-2</v>
      </c>
      <c r="F22" s="871"/>
      <c r="G22" s="872">
        <v>432</v>
      </c>
      <c r="H22" s="1530" t="s">
        <v>44</v>
      </c>
      <c r="I22" s="873"/>
      <c r="J22" s="873"/>
      <c r="K22" s="873"/>
      <c r="L22" s="873"/>
      <c r="M22" s="873"/>
      <c r="N22" s="873"/>
      <c r="O22" s="873"/>
      <c r="P22" s="901"/>
      <c r="Q22" s="873"/>
      <c r="R22" s="872">
        <v>46050100002</v>
      </c>
    </row>
    <row r="23" spans="1:18" s="865" customFormat="1" ht="11.25" customHeight="1" x14ac:dyDescent="0.2">
      <c r="A23" s="897"/>
      <c r="B23" s="902"/>
      <c r="C23" s="903">
        <v>7.1999999999999995E-2</v>
      </c>
      <c r="D23" s="903">
        <v>0.20700000000000002</v>
      </c>
      <c r="E23" s="904">
        <v>0.13500000000000001</v>
      </c>
      <c r="F23" s="905"/>
      <c r="G23" s="906">
        <v>1175</v>
      </c>
      <c r="H23" s="1535" t="s">
        <v>44</v>
      </c>
      <c r="I23" s="907"/>
      <c r="J23" s="907"/>
      <c r="K23" s="907"/>
      <c r="L23" s="907"/>
      <c r="M23" s="907"/>
      <c r="N23" s="907"/>
      <c r="O23" s="907"/>
      <c r="P23" s="908">
        <v>1778</v>
      </c>
      <c r="Q23" s="907"/>
      <c r="R23" s="906">
        <v>46050101006</v>
      </c>
    </row>
    <row r="24" spans="1:18" s="865" customFormat="1" ht="11.25" customHeight="1" x14ac:dyDescent="0.2">
      <c r="A24" s="897"/>
      <c r="B24" s="909"/>
      <c r="C24" s="903">
        <v>0.20700000000000002</v>
      </c>
      <c r="D24" s="903">
        <v>0.377</v>
      </c>
      <c r="E24" s="904">
        <v>0.17</v>
      </c>
      <c r="F24" s="905"/>
      <c r="G24" s="906">
        <v>935</v>
      </c>
      <c r="H24" s="1535" t="s">
        <v>44</v>
      </c>
      <c r="I24" s="907"/>
      <c r="J24" s="907"/>
      <c r="K24" s="907"/>
      <c r="L24" s="907"/>
      <c r="M24" s="907"/>
      <c r="N24" s="907"/>
      <c r="O24" s="907"/>
      <c r="P24" s="908"/>
      <c r="Q24" s="907"/>
      <c r="R24" s="906">
        <v>46050171730</v>
      </c>
    </row>
    <row r="25" spans="1:18" s="865" customFormat="1" ht="11.25" customHeight="1" x14ac:dyDescent="0.2">
      <c r="A25" s="897"/>
      <c r="B25" s="909"/>
      <c r="C25" s="903">
        <v>0.377</v>
      </c>
      <c r="D25" s="903">
        <v>0.55600000000000005</v>
      </c>
      <c r="E25" s="904">
        <v>0.17899999999999999</v>
      </c>
      <c r="F25" s="905"/>
      <c r="G25" s="906">
        <v>985</v>
      </c>
      <c r="H25" s="1535" t="s">
        <v>44</v>
      </c>
      <c r="I25" s="907"/>
      <c r="J25" s="907"/>
      <c r="K25" s="907"/>
      <c r="L25" s="907"/>
      <c r="M25" s="907"/>
      <c r="N25" s="907"/>
      <c r="O25" s="907"/>
      <c r="P25" s="908"/>
      <c r="Q25" s="907"/>
      <c r="R25" s="906">
        <v>46050191906</v>
      </c>
    </row>
    <row r="26" spans="1:18" s="865" customFormat="1" ht="11.25" customHeight="1" x14ac:dyDescent="0.2">
      <c r="A26" s="897"/>
      <c r="B26" s="909"/>
      <c r="C26" s="903">
        <v>0.55600000000000005</v>
      </c>
      <c r="D26" s="903">
        <v>0.87400000000000011</v>
      </c>
      <c r="E26" s="904">
        <v>0.318</v>
      </c>
      <c r="F26" s="905"/>
      <c r="G26" s="906">
        <v>1749</v>
      </c>
      <c r="H26" s="1535" t="s">
        <v>44</v>
      </c>
      <c r="I26" s="907"/>
      <c r="J26" s="907"/>
      <c r="K26" s="907"/>
      <c r="L26" s="907"/>
      <c r="M26" s="907"/>
      <c r="N26" s="907"/>
      <c r="O26" s="907"/>
      <c r="P26" s="908"/>
      <c r="Q26" s="907"/>
      <c r="R26" s="906">
        <v>46050222228</v>
      </c>
    </row>
    <row r="27" spans="1:18" s="865" customFormat="1" ht="11.25" customHeight="1" x14ac:dyDescent="0.2">
      <c r="A27" s="897"/>
      <c r="B27" s="909"/>
      <c r="C27" s="903">
        <v>0.87400000000000011</v>
      </c>
      <c r="D27" s="903">
        <v>1.395</v>
      </c>
      <c r="E27" s="904">
        <v>0.52100000000000002</v>
      </c>
      <c r="F27" s="905">
        <f>SUM(E22:E27)</f>
        <v>1.395</v>
      </c>
      <c r="G27" s="906">
        <v>3282</v>
      </c>
      <c r="H27" s="1535" t="s">
        <v>44</v>
      </c>
      <c r="I27" s="907"/>
      <c r="J27" s="907"/>
      <c r="K27" s="907"/>
      <c r="L27" s="907"/>
      <c r="M27" s="907"/>
      <c r="N27" s="907"/>
      <c r="O27" s="907"/>
      <c r="P27" s="908"/>
      <c r="Q27" s="907"/>
      <c r="R27" s="906">
        <v>46050242435</v>
      </c>
    </row>
    <row r="28" spans="1:18" s="865" customFormat="1" ht="11.25" customHeight="1" x14ac:dyDescent="0.2">
      <c r="A28" s="876"/>
      <c r="B28" s="910" t="s">
        <v>603</v>
      </c>
      <c r="C28" s="878">
        <v>0</v>
      </c>
      <c r="D28" s="878">
        <v>0.187</v>
      </c>
      <c r="E28" s="879">
        <v>0.187</v>
      </c>
      <c r="F28" s="880">
        <f>E28</f>
        <v>0.187</v>
      </c>
      <c r="G28" s="881">
        <v>1010</v>
      </c>
      <c r="H28" s="1531" t="s">
        <v>44</v>
      </c>
      <c r="I28" s="882"/>
      <c r="J28" s="882"/>
      <c r="K28" s="882"/>
      <c r="L28" s="882"/>
      <c r="M28" s="882"/>
      <c r="N28" s="882"/>
      <c r="O28" s="882"/>
      <c r="P28" s="883"/>
      <c r="Q28" s="882"/>
      <c r="R28" s="881">
        <v>46050191905</v>
      </c>
    </row>
    <row r="29" spans="1:18" s="865" customFormat="1" ht="11.25" customHeight="1" x14ac:dyDescent="0.2">
      <c r="A29" s="897">
        <v>9</v>
      </c>
      <c r="B29" s="902" t="s">
        <v>604</v>
      </c>
      <c r="C29" s="886">
        <v>0</v>
      </c>
      <c r="D29" s="886">
        <v>8.4000000000000005E-2</v>
      </c>
      <c r="E29" s="887">
        <v>8.4000000000000005E-2</v>
      </c>
      <c r="F29" s="888">
        <f>E29</f>
        <v>8.4000000000000005E-2</v>
      </c>
      <c r="G29" s="889">
        <v>277</v>
      </c>
      <c r="H29" s="1534" t="s">
        <v>42</v>
      </c>
      <c r="I29" s="890"/>
      <c r="J29" s="890"/>
      <c r="K29" s="890"/>
      <c r="L29" s="890"/>
      <c r="M29" s="890"/>
      <c r="N29" s="890"/>
      <c r="O29" s="890"/>
      <c r="P29" s="891"/>
      <c r="Q29" s="890"/>
      <c r="R29" s="892">
        <v>46060414140</v>
      </c>
    </row>
    <row r="30" spans="1:18" s="865" customFormat="1" ht="11.25" customHeight="1" x14ac:dyDescent="0.2">
      <c r="A30" s="867">
        <v>10</v>
      </c>
      <c r="B30" s="900" t="s">
        <v>605</v>
      </c>
      <c r="C30" s="869">
        <v>0</v>
      </c>
      <c r="D30" s="869">
        <v>0.20399999999999999</v>
      </c>
      <c r="E30" s="870">
        <v>0.20399999999999999</v>
      </c>
      <c r="F30" s="871"/>
      <c r="G30" s="872">
        <v>1231</v>
      </c>
      <c r="H30" s="1530" t="s">
        <v>44</v>
      </c>
      <c r="I30" s="873"/>
      <c r="J30" s="873"/>
      <c r="K30" s="873"/>
      <c r="L30" s="873"/>
      <c r="M30" s="873"/>
      <c r="N30" s="873"/>
      <c r="O30" s="873"/>
      <c r="P30" s="874"/>
      <c r="Q30" s="873"/>
      <c r="R30" s="872">
        <v>46050282805</v>
      </c>
    </row>
    <row r="31" spans="1:18" s="865" customFormat="1" ht="11.25" customHeight="1" x14ac:dyDescent="0.2">
      <c r="A31" s="897"/>
      <c r="B31" s="909"/>
      <c r="C31" s="903">
        <v>0.20399999999999999</v>
      </c>
      <c r="D31" s="903">
        <v>0.39300000000000002</v>
      </c>
      <c r="E31" s="904">
        <v>0.189</v>
      </c>
      <c r="F31" s="905"/>
      <c r="G31" s="906">
        <v>1118</v>
      </c>
      <c r="H31" s="1535" t="s">
        <v>44</v>
      </c>
      <c r="I31" s="907"/>
      <c r="J31" s="907"/>
      <c r="K31" s="907"/>
      <c r="L31" s="907"/>
      <c r="M31" s="907"/>
      <c r="N31" s="907"/>
      <c r="O31" s="907"/>
      <c r="P31" s="908"/>
      <c r="Q31" s="907"/>
      <c r="R31" s="911">
        <v>46050262617</v>
      </c>
    </row>
    <row r="32" spans="1:18" s="865" customFormat="1" ht="11.25" customHeight="1" x14ac:dyDescent="0.2">
      <c r="A32" s="897"/>
      <c r="B32" s="909"/>
      <c r="C32" s="903">
        <v>0.39300000000000002</v>
      </c>
      <c r="D32" s="903">
        <v>0.40500000000000003</v>
      </c>
      <c r="E32" s="904">
        <v>1.2E-2</v>
      </c>
      <c r="F32" s="905"/>
      <c r="G32" s="906">
        <v>77</v>
      </c>
      <c r="H32" s="1535" t="s">
        <v>44</v>
      </c>
      <c r="I32" s="907"/>
      <c r="J32" s="907"/>
      <c r="K32" s="907"/>
      <c r="L32" s="907"/>
      <c r="M32" s="907"/>
      <c r="N32" s="907"/>
      <c r="O32" s="907"/>
      <c r="P32" s="908"/>
      <c r="Q32" s="907"/>
      <c r="R32" s="906">
        <v>46050585822</v>
      </c>
    </row>
    <row r="33" spans="1:18" s="865" customFormat="1" ht="11.25" customHeight="1" x14ac:dyDescent="0.2">
      <c r="A33" s="897"/>
      <c r="B33" s="909"/>
      <c r="C33" s="903">
        <v>0.40500000000000003</v>
      </c>
      <c r="D33" s="903">
        <v>0.51500000000000001</v>
      </c>
      <c r="E33" s="904">
        <v>0.11</v>
      </c>
      <c r="F33" s="905"/>
      <c r="G33" s="906">
        <v>341</v>
      </c>
      <c r="H33" s="1535" t="s">
        <v>42</v>
      </c>
      <c r="I33" s="907"/>
      <c r="J33" s="907"/>
      <c r="K33" s="907"/>
      <c r="L33" s="907"/>
      <c r="M33" s="907"/>
      <c r="N33" s="907"/>
      <c r="O33" s="907"/>
      <c r="P33" s="908"/>
      <c r="Q33" s="907"/>
      <c r="R33" s="906">
        <v>46050585822</v>
      </c>
    </row>
    <row r="34" spans="1:18" s="865" customFormat="1" ht="11.25" customHeight="1" x14ac:dyDescent="0.2">
      <c r="A34" s="897"/>
      <c r="B34" s="909"/>
      <c r="C34" s="903">
        <v>0.51500000000000001</v>
      </c>
      <c r="D34" s="903">
        <v>0.67800000000000005</v>
      </c>
      <c r="E34" s="904">
        <v>0.16300000000000001</v>
      </c>
      <c r="F34" s="905">
        <f>SUM(E30:E34)</f>
        <v>0.67800000000000005</v>
      </c>
      <c r="G34" s="906">
        <v>489</v>
      </c>
      <c r="H34" s="1535" t="s">
        <v>42</v>
      </c>
      <c r="I34" s="907"/>
      <c r="J34" s="907"/>
      <c r="K34" s="907"/>
      <c r="L34" s="907"/>
      <c r="M34" s="907"/>
      <c r="N34" s="907"/>
      <c r="O34" s="907"/>
      <c r="P34" s="908"/>
      <c r="Q34" s="907"/>
      <c r="R34" s="906">
        <v>46050555503</v>
      </c>
    </row>
    <row r="35" spans="1:18" s="865" customFormat="1" ht="11.25" customHeight="1" x14ac:dyDescent="0.2">
      <c r="A35" s="876"/>
      <c r="B35" s="910" t="s">
        <v>606</v>
      </c>
      <c r="C35" s="878">
        <v>0</v>
      </c>
      <c r="D35" s="878">
        <v>0.14099999999999999</v>
      </c>
      <c r="E35" s="879">
        <v>0.14099999999999999</v>
      </c>
      <c r="F35" s="880">
        <f>E35</f>
        <v>0.14099999999999999</v>
      </c>
      <c r="G35" s="881">
        <v>677</v>
      </c>
      <c r="H35" s="1533" t="s">
        <v>44</v>
      </c>
      <c r="I35" s="882"/>
      <c r="J35" s="882"/>
      <c r="K35" s="882"/>
      <c r="L35" s="882"/>
      <c r="M35" s="882"/>
      <c r="N35" s="882"/>
      <c r="O35" s="882"/>
      <c r="P35" s="883"/>
      <c r="Q35" s="882"/>
      <c r="R35" s="881">
        <v>46050282805</v>
      </c>
    </row>
    <row r="36" spans="1:18" s="865" customFormat="1" ht="11.25" customHeight="1" x14ac:dyDescent="0.2">
      <c r="A36" s="867">
        <v>11</v>
      </c>
      <c r="B36" s="899" t="s">
        <v>212</v>
      </c>
      <c r="C36" s="869">
        <v>0</v>
      </c>
      <c r="D36" s="869">
        <v>0.22700000000000001</v>
      </c>
      <c r="E36" s="870">
        <v>0.22700000000000001</v>
      </c>
      <c r="F36" s="871"/>
      <c r="G36" s="872">
        <v>795</v>
      </c>
      <c r="H36" s="1532" t="s">
        <v>44</v>
      </c>
      <c r="I36" s="873"/>
      <c r="J36" s="873"/>
      <c r="K36" s="873"/>
      <c r="L36" s="873"/>
      <c r="M36" s="873"/>
      <c r="N36" s="873"/>
      <c r="O36" s="873"/>
      <c r="P36" s="874"/>
      <c r="Q36" s="873"/>
      <c r="R36" s="875">
        <v>46050242436</v>
      </c>
    </row>
    <row r="37" spans="1:18" s="865" customFormat="1" ht="11.25" customHeight="1" x14ac:dyDescent="0.2">
      <c r="A37" s="876"/>
      <c r="B37" s="895"/>
      <c r="C37" s="878">
        <v>0.22700000000000001</v>
      </c>
      <c r="D37" s="878">
        <v>0.317</v>
      </c>
      <c r="E37" s="879">
        <v>0.09</v>
      </c>
      <c r="F37" s="880">
        <f>SUM(E36:E37)</f>
        <v>0.317</v>
      </c>
      <c r="G37" s="881">
        <v>225</v>
      </c>
      <c r="H37" s="1533" t="s">
        <v>10</v>
      </c>
      <c r="I37" s="882"/>
      <c r="J37" s="882"/>
      <c r="K37" s="882"/>
      <c r="L37" s="882"/>
      <c r="M37" s="882"/>
      <c r="N37" s="882"/>
      <c r="O37" s="882"/>
      <c r="P37" s="883"/>
      <c r="Q37" s="882"/>
      <c r="R37" s="884">
        <v>46050232341</v>
      </c>
    </row>
    <row r="38" spans="1:18" s="865" customFormat="1" ht="11.25" customHeight="1" x14ac:dyDescent="0.2">
      <c r="A38" s="867">
        <v>12</v>
      </c>
      <c r="B38" s="899" t="s">
        <v>607</v>
      </c>
      <c r="C38" s="869">
        <v>0</v>
      </c>
      <c r="D38" s="869">
        <v>2.5000000000000001E-2</v>
      </c>
      <c r="E38" s="870">
        <v>2.5000000000000001E-2</v>
      </c>
      <c r="F38" s="871"/>
      <c r="G38" s="872">
        <v>163</v>
      </c>
      <c r="H38" s="1530" t="s">
        <v>44</v>
      </c>
      <c r="I38" s="873"/>
      <c r="J38" s="873"/>
      <c r="K38" s="873"/>
      <c r="L38" s="873"/>
      <c r="M38" s="873"/>
      <c r="N38" s="873"/>
      <c r="O38" s="873"/>
      <c r="P38" s="874">
        <v>243</v>
      </c>
      <c r="Q38" s="873"/>
      <c r="R38" s="875">
        <v>46050010111</v>
      </c>
    </row>
    <row r="39" spans="1:18" s="865" customFormat="1" ht="11.25" customHeight="1" x14ac:dyDescent="0.2">
      <c r="A39" s="876"/>
      <c r="B39" s="885"/>
      <c r="C39" s="878">
        <v>2.5000000000000001E-2</v>
      </c>
      <c r="D39" s="878">
        <v>0.318</v>
      </c>
      <c r="E39" s="879">
        <v>0.29299999999999998</v>
      </c>
      <c r="F39" s="880">
        <f>SUM(E38:E39)</f>
        <v>0.318</v>
      </c>
      <c r="G39" s="881">
        <v>1158</v>
      </c>
      <c r="H39" s="1531" t="s">
        <v>44</v>
      </c>
      <c r="I39" s="882"/>
      <c r="J39" s="882"/>
      <c r="K39" s="882"/>
      <c r="L39" s="882"/>
      <c r="M39" s="882"/>
      <c r="N39" s="882"/>
      <c r="O39" s="882"/>
      <c r="P39" s="883"/>
      <c r="Q39" s="882"/>
      <c r="R39" s="884">
        <v>46050010111</v>
      </c>
    </row>
    <row r="40" spans="1:18" s="865" customFormat="1" ht="11.25" customHeight="1" x14ac:dyDescent="0.2">
      <c r="A40" s="867">
        <v>13</v>
      </c>
      <c r="B40" s="912" t="s">
        <v>608</v>
      </c>
      <c r="C40" s="869">
        <v>0</v>
      </c>
      <c r="D40" s="869">
        <v>0.42799999999999999</v>
      </c>
      <c r="E40" s="870">
        <v>0.42799999999999999</v>
      </c>
      <c r="F40" s="871"/>
      <c r="G40" s="872">
        <v>2080</v>
      </c>
      <c r="H40" s="1532" t="s">
        <v>44</v>
      </c>
      <c r="I40" s="873"/>
      <c r="J40" s="873"/>
      <c r="K40" s="873"/>
      <c r="L40" s="873"/>
      <c r="M40" s="873"/>
      <c r="N40" s="873"/>
      <c r="O40" s="873"/>
      <c r="P40" s="874"/>
      <c r="Q40" s="873"/>
      <c r="R40" s="875">
        <v>46050363628</v>
      </c>
    </row>
    <row r="41" spans="1:18" s="865" customFormat="1" ht="11.25" customHeight="1" x14ac:dyDescent="0.2">
      <c r="A41" s="876"/>
      <c r="B41" s="893"/>
      <c r="C41" s="878">
        <v>0.42799999999999999</v>
      </c>
      <c r="D41" s="878">
        <v>0.622</v>
      </c>
      <c r="E41" s="879">
        <v>0.19400000000000001</v>
      </c>
      <c r="F41" s="880">
        <f>SUM(E40:E41)</f>
        <v>0.622</v>
      </c>
      <c r="G41" s="881">
        <v>582</v>
      </c>
      <c r="H41" s="1533" t="s">
        <v>10</v>
      </c>
      <c r="I41" s="882"/>
      <c r="J41" s="882"/>
      <c r="K41" s="882"/>
      <c r="L41" s="882"/>
      <c r="M41" s="882"/>
      <c r="N41" s="882"/>
      <c r="O41" s="882"/>
      <c r="P41" s="883"/>
      <c r="Q41" s="882"/>
      <c r="R41" s="881">
        <v>46050595917</v>
      </c>
    </row>
    <row r="42" spans="1:18" s="865" customFormat="1" ht="11.25" customHeight="1" x14ac:dyDescent="0.2">
      <c r="A42" s="867">
        <v>14</v>
      </c>
      <c r="B42" s="899" t="s">
        <v>609</v>
      </c>
      <c r="C42" s="869">
        <v>0</v>
      </c>
      <c r="D42" s="869">
        <v>2.3E-2</v>
      </c>
      <c r="E42" s="870">
        <v>2.3E-2</v>
      </c>
      <c r="F42" s="871"/>
      <c r="G42" s="872">
        <v>81</v>
      </c>
      <c r="H42" s="1532" t="s">
        <v>44</v>
      </c>
      <c r="I42" s="873"/>
      <c r="J42" s="873"/>
      <c r="K42" s="873"/>
      <c r="L42" s="873"/>
      <c r="M42" s="873"/>
      <c r="N42" s="873"/>
      <c r="O42" s="873"/>
      <c r="P42" s="874"/>
      <c r="Q42" s="873"/>
      <c r="R42" s="875">
        <v>46050161603</v>
      </c>
    </row>
    <row r="43" spans="1:18" s="865" customFormat="1" ht="11.25" customHeight="1" x14ac:dyDescent="0.2">
      <c r="A43" s="897"/>
      <c r="B43" s="898"/>
      <c r="C43" s="903">
        <v>2.3E-2</v>
      </c>
      <c r="D43" s="903">
        <v>0.17599999999999999</v>
      </c>
      <c r="E43" s="904">
        <v>0.153</v>
      </c>
      <c r="F43" s="905"/>
      <c r="G43" s="906">
        <v>536</v>
      </c>
      <c r="H43" s="1536" t="s">
        <v>44</v>
      </c>
      <c r="I43" s="907"/>
      <c r="J43" s="907"/>
      <c r="K43" s="907"/>
      <c r="L43" s="907"/>
      <c r="M43" s="907"/>
      <c r="N43" s="907"/>
      <c r="O43" s="907"/>
      <c r="P43" s="908"/>
      <c r="Q43" s="907"/>
      <c r="R43" s="911">
        <v>46050161608</v>
      </c>
    </row>
    <row r="44" spans="1:18" s="865" customFormat="1" ht="11.25" customHeight="1" x14ac:dyDescent="0.2">
      <c r="A44" s="876"/>
      <c r="B44" s="885"/>
      <c r="C44" s="878">
        <v>0.17599999999999999</v>
      </c>
      <c r="D44" s="878">
        <v>0.29599999999999999</v>
      </c>
      <c r="E44" s="879">
        <v>0.12</v>
      </c>
      <c r="F44" s="880">
        <f>SUM(E42:E44)</f>
        <v>0.29599999999999999</v>
      </c>
      <c r="G44" s="881">
        <v>360</v>
      </c>
      <c r="H44" s="1533" t="s">
        <v>10</v>
      </c>
      <c r="I44" s="882"/>
      <c r="J44" s="882"/>
      <c r="K44" s="882"/>
      <c r="L44" s="882"/>
      <c r="M44" s="882"/>
      <c r="N44" s="882"/>
      <c r="O44" s="882"/>
      <c r="P44" s="883"/>
      <c r="Q44" s="882"/>
      <c r="R44" s="884">
        <v>46050161608</v>
      </c>
    </row>
    <row r="45" spans="1:18" s="865" customFormat="1" ht="11.25" customHeight="1" x14ac:dyDescent="0.2">
      <c r="A45" s="913">
        <v>15</v>
      </c>
      <c r="B45" s="914" t="s">
        <v>154</v>
      </c>
      <c r="C45" s="886">
        <v>0</v>
      </c>
      <c r="D45" s="886">
        <v>0.245</v>
      </c>
      <c r="E45" s="887">
        <v>0.245</v>
      </c>
      <c r="F45" s="888">
        <f>E45</f>
        <v>0.245</v>
      </c>
      <c r="G45" s="889">
        <v>980</v>
      </c>
      <c r="H45" s="1537" t="s">
        <v>44</v>
      </c>
      <c r="I45" s="890"/>
      <c r="J45" s="890"/>
      <c r="K45" s="890"/>
      <c r="L45" s="890"/>
      <c r="M45" s="890"/>
      <c r="N45" s="890"/>
      <c r="O45" s="890"/>
      <c r="P45" s="891"/>
      <c r="Q45" s="890"/>
      <c r="R45" s="892">
        <v>46050454517</v>
      </c>
    </row>
    <row r="46" spans="1:18" s="865" customFormat="1" ht="11.25" customHeight="1" x14ac:dyDescent="0.2">
      <c r="A46" s="913">
        <v>16</v>
      </c>
      <c r="B46" s="914" t="s">
        <v>610</v>
      </c>
      <c r="C46" s="886">
        <v>0</v>
      </c>
      <c r="D46" s="886">
        <v>0.28999999999999998</v>
      </c>
      <c r="E46" s="887">
        <v>0.28999999999999998</v>
      </c>
      <c r="F46" s="888">
        <f>E46</f>
        <v>0.28999999999999998</v>
      </c>
      <c r="G46" s="889">
        <v>1200</v>
      </c>
      <c r="H46" s="1529" t="s">
        <v>44</v>
      </c>
      <c r="I46" s="890"/>
      <c r="J46" s="890"/>
      <c r="K46" s="890"/>
      <c r="L46" s="890"/>
      <c r="M46" s="890"/>
      <c r="N46" s="890"/>
      <c r="O46" s="890"/>
      <c r="P46" s="891"/>
      <c r="Q46" s="890"/>
      <c r="R46" s="892">
        <v>46050414137</v>
      </c>
    </row>
    <row r="47" spans="1:18" s="865" customFormat="1" ht="11.25" customHeight="1" x14ac:dyDescent="0.2">
      <c r="A47" s="867">
        <v>17</v>
      </c>
      <c r="B47" s="899" t="s">
        <v>611</v>
      </c>
      <c r="C47" s="869">
        <v>0</v>
      </c>
      <c r="D47" s="869">
        <v>0.19500000000000001</v>
      </c>
      <c r="E47" s="870">
        <v>0.19500000000000001</v>
      </c>
      <c r="F47" s="871"/>
      <c r="G47" s="872">
        <v>1268</v>
      </c>
      <c r="H47" s="1530" t="s">
        <v>44</v>
      </c>
      <c r="I47" s="873"/>
      <c r="J47" s="873"/>
      <c r="K47" s="873"/>
      <c r="L47" s="873"/>
      <c r="M47" s="873"/>
      <c r="N47" s="873"/>
      <c r="O47" s="873"/>
      <c r="P47" s="874">
        <v>785</v>
      </c>
      <c r="Q47" s="873"/>
      <c r="R47" s="872">
        <v>46050090917</v>
      </c>
    </row>
    <row r="48" spans="1:18" s="865" customFormat="1" ht="11.25" customHeight="1" x14ac:dyDescent="0.2">
      <c r="A48" s="897"/>
      <c r="B48" s="909"/>
      <c r="C48" s="903">
        <v>0.19500000000000001</v>
      </c>
      <c r="D48" s="903">
        <v>0.35</v>
      </c>
      <c r="E48" s="904">
        <v>0.155</v>
      </c>
      <c r="F48" s="905"/>
      <c r="G48" s="906">
        <v>1008</v>
      </c>
      <c r="H48" s="1535" t="s">
        <v>44</v>
      </c>
      <c r="I48" s="907"/>
      <c r="J48" s="907"/>
      <c r="K48" s="907"/>
      <c r="L48" s="907"/>
      <c r="M48" s="907"/>
      <c r="N48" s="907"/>
      <c r="O48" s="907"/>
      <c r="P48" s="908"/>
      <c r="Q48" s="907"/>
      <c r="R48" s="906">
        <v>46050101008</v>
      </c>
    </row>
    <row r="49" spans="1:18" s="865" customFormat="1" ht="11.25" customHeight="1" x14ac:dyDescent="0.2">
      <c r="A49" s="897"/>
      <c r="B49" s="909"/>
      <c r="C49" s="903">
        <v>0.35</v>
      </c>
      <c r="D49" s="903">
        <v>0.57999999999999996</v>
      </c>
      <c r="E49" s="904">
        <v>0.23</v>
      </c>
      <c r="F49" s="905"/>
      <c r="G49" s="906">
        <v>1495</v>
      </c>
      <c r="H49" s="1535" t="s">
        <v>44</v>
      </c>
      <c r="I49" s="907"/>
      <c r="J49" s="907"/>
      <c r="K49" s="907"/>
      <c r="L49" s="907"/>
      <c r="M49" s="907"/>
      <c r="N49" s="907"/>
      <c r="O49" s="907"/>
      <c r="P49" s="908"/>
      <c r="Q49" s="907"/>
      <c r="R49" s="906">
        <v>46050171728</v>
      </c>
    </row>
    <row r="50" spans="1:18" s="865" customFormat="1" ht="11.25" customHeight="1" x14ac:dyDescent="0.2">
      <c r="A50" s="897"/>
      <c r="B50" s="909"/>
      <c r="C50" s="903">
        <v>0.57999999999999996</v>
      </c>
      <c r="D50" s="903">
        <v>0.89500000000000002</v>
      </c>
      <c r="E50" s="904">
        <v>0.315</v>
      </c>
      <c r="F50" s="905"/>
      <c r="G50" s="906">
        <v>2048</v>
      </c>
      <c r="H50" s="1535" t="s">
        <v>44</v>
      </c>
      <c r="I50" s="907"/>
      <c r="J50" s="907"/>
      <c r="K50" s="907"/>
      <c r="L50" s="907"/>
      <c r="M50" s="907"/>
      <c r="N50" s="907"/>
      <c r="O50" s="907"/>
      <c r="P50" s="908"/>
      <c r="Q50" s="907"/>
      <c r="R50" s="906">
        <v>46050181824</v>
      </c>
    </row>
    <row r="51" spans="1:18" s="865" customFormat="1" ht="11.25" customHeight="1" x14ac:dyDescent="0.2">
      <c r="A51" s="897"/>
      <c r="B51" s="909"/>
      <c r="C51" s="903">
        <v>0.89500000000000002</v>
      </c>
      <c r="D51" s="903">
        <v>1.3049999999999999</v>
      </c>
      <c r="E51" s="904">
        <v>0.41</v>
      </c>
      <c r="F51" s="905"/>
      <c r="G51" s="906">
        <v>2665</v>
      </c>
      <c r="H51" s="1535" t="s">
        <v>44</v>
      </c>
      <c r="I51" s="907"/>
      <c r="J51" s="907"/>
      <c r="K51" s="907"/>
      <c r="L51" s="907"/>
      <c r="M51" s="907"/>
      <c r="N51" s="907"/>
      <c r="O51" s="907"/>
      <c r="P51" s="908"/>
      <c r="Q51" s="907"/>
      <c r="R51" s="906">
        <v>46050232340</v>
      </c>
    </row>
    <row r="52" spans="1:18" s="865" customFormat="1" ht="11.25" customHeight="1" x14ac:dyDescent="0.2">
      <c r="A52" s="897"/>
      <c r="B52" s="909"/>
      <c r="C52" s="903">
        <v>1.3049999999999999</v>
      </c>
      <c r="D52" s="903">
        <v>1.5899999999999999</v>
      </c>
      <c r="E52" s="904">
        <v>0.28499999999999998</v>
      </c>
      <c r="F52" s="905"/>
      <c r="G52" s="906">
        <v>1853</v>
      </c>
      <c r="H52" s="1535" t="s">
        <v>44</v>
      </c>
      <c r="I52" s="907"/>
      <c r="J52" s="907"/>
      <c r="K52" s="907"/>
      <c r="L52" s="907"/>
      <c r="M52" s="907"/>
      <c r="N52" s="907"/>
      <c r="O52" s="907"/>
      <c r="P52" s="908"/>
      <c r="Q52" s="907"/>
      <c r="R52" s="906">
        <v>46050242434</v>
      </c>
    </row>
    <row r="53" spans="1:18" s="865" customFormat="1" ht="11.25" customHeight="1" x14ac:dyDescent="0.2">
      <c r="A53" s="876"/>
      <c r="B53" s="893"/>
      <c r="C53" s="878">
        <v>1.5899999999999999</v>
      </c>
      <c r="D53" s="878">
        <v>1.8399999999999999</v>
      </c>
      <c r="E53" s="879">
        <v>0.25</v>
      </c>
      <c r="F53" s="880">
        <f>SUM(E47:E53)</f>
        <v>1.8399999999999999</v>
      </c>
      <c r="G53" s="881">
        <v>1594</v>
      </c>
      <c r="H53" s="1533" t="s">
        <v>44</v>
      </c>
      <c r="I53" s="882"/>
      <c r="J53" s="882"/>
      <c r="K53" s="882"/>
      <c r="L53" s="882"/>
      <c r="M53" s="882"/>
      <c r="N53" s="882"/>
      <c r="O53" s="882"/>
      <c r="P53" s="883"/>
      <c r="Q53" s="882"/>
      <c r="R53" s="881">
        <v>46050282806</v>
      </c>
    </row>
    <row r="54" spans="1:18" s="865" customFormat="1" ht="11.25" customHeight="1" x14ac:dyDescent="0.2">
      <c r="A54" s="867">
        <v>18</v>
      </c>
      <c r="B54" s="899" t="s">
        <v>612</v>
      </c>
      <c r="C54" s="869">
        <v>0</v>
      </c>
      <c r="D54" s="869">
        <v>5.0999999999999997E-2</v>
      </c>
      <c r="E54" s="870">
        <v>5.0999999999999997E-2</v>
      </c>
      <c r="F54" s="871"/>
      <c r="G54" s="872">
        <v>255</v>
      </c>
      <c r="H54" s="1530" t="s">
        <v>44</v>
      </c>
      <c r="I54" s="873"/>
      <c r="J54" s="873"/>
      <c r="K54" s="873"/>
      <c r="L54" s="873"/>
      <c r="M54" s="873"/>
      <c r="N54" s="873"/>
      <c r="O54" s="873"/>
      <c r="P54" s="874">
        <v>207</v>
      </c>
      <c r="Q54" s="873"/>
      <c r="R54" s="872">
        <v>46050595918</v>
      </c>
    </row>
    <row r="55" spans="1:18" s="865" customFormat="1" ht="11.25" customHeight="1" x14ac:dyDescent="0.2">
      <c r="A55" s="897"/>
      <c r="B55" s="909"/>
      <c r="C55" s="903">
        <v>5.0999999999999997E-2</v>
      </c>
      <c r="D55" s="903">
        <v>0.3</v>
      </c>
      <c r="E55" s="904">
        <v>0.249</v>
      </c>
      <c r="F55" s="905"/>
      <c r="G55" s="906">
        <v>1245</v>
      </c>
      <c r="H55" s="1535" t="s">
        <v>44</v>
      </c>
      <c r="I55" s="907"/>
      <c r="J55" s="907"/>
      <c r="K55" s="907"/>
      <c r="L55" s="907"/>
      <c r="M55" s="907"/>
      <c r="N55" s="907"/>
      <c r="O55" s="907"/>
      <c r="P55" s="908"/>
      <c r="Q55" s="907"/>
      <c r="R55" s="906">
        <v>46050373716</v>
      </c>
    </row>
    <row r="56" spans="1:18" s="865" customFormat="1" ht="11.25" customHeight="1" x14ac:dyDescent="0.2">
      <c r="A56" s="897"/>
      <c r="B56" s="909"/>
      <c r="C56" s="903">
        <v>0.3</v>
      </c>
      <c r="D56" s="903">
        <v>0.60099999999999998</v>
      </c>
      <c r="E56" s="904">
        <v>0.30099999999999999</v>
      </c>
      <c r="F56" s="905"/>
      <c r="G56" s="906">
        <v>1595</v>
      </c>
      <c r="H56" s="1535" t="s">
        <v>44</v>
      </c>
      <c r="I56" s="907"/>
      <c r="J56" s="907"/>
      <c r="K56" s="907"/>
      <c r="L56" s="907"/>
      <c r="M56" s="907"/>
      <c r="N56" s="907"/>
      <c r="O56" s="907"/>
      <c r="P56" s="908"/>
      <c r="Q56" s="907"/>
      <c r="R56" s="906">
        <v>46050383808</v>
      </c>
    </row>
    <row r="57" spans="1:18" s="865" customFormat="1" ht="11.25" customHeight="1" x14ac:dyDescent="0.2">
      <c r="A57" s="876"/>
      <c r="B57" s="893"/>
      <c r="C57" s="878">
        <v>0.60099999999999998</v>
      </c>
      <c r="D57" s="878">
        <v>0.92700000000000005</v>
      </c>
      <c r="E57" s="879">
        <v>0.32600000000000001</v>
      </c>
      <c r="F57" s="880">
        <f>SUM(E54:E57)</f>
        <v>0.92700000000000005</v>
      </c>
      <c r="G57" s="881">
        <v>1793</v>
      </c>
      <c r="H57" s="1533" t="s">
        <v>44</v>
      </c>
      <c r="I57" s="882"/>
      <c r="J57" s="882"/>
      <c r="K57" s="882"/>
      <c r="L57" s="882"/>
      <c r="M57" s="882"/>
      <c r="N57" s="882"/>
      <c r="O57" s="882"/>
      <c r="P57" s="883"/>
      <c r="Q57" s="882"/>
      <c r="R57" s="881">
        <v>46050444413</v>
      </c>
    </row>
    <row r="58" spans="1:18" s="865" customFormat="1" ht="11.25" customHeight="1" x14ac:dyDescent="0.2">
      <c r="A58" s="867">
        <v>19</v>
      </c>
      <c r="B58" s="900" t="s">
        <v>613</v>
      </c>
      <c r="C58" s="869">
        <v>0</v>
      </c>
      <c r="D58" s="869">
        <v>0.113</v>
      </c>
      <c r="E58" s="870">
        <v>0.113</v>
      </c>
      <c r="F58" s="871"/>
      <c r="G58" s="872">
        <v>712</v>
      </c>
      <c r="H58" s="1530" t="s">
        <v>44</v>
      </c>
      <c r="I58" s="873"/>
      <c r="J58" s="873"/>
      <c r="K58" s="873"/>
      <c r="L58" s="873"/>
      <c r="M58" s="873"/>
      <c r="N58" s="873"/>
      <c r="O58" s="873"/>
      <c r="P58" s="874">
        <v>745</v>
      </c>
      <c r="Q58" s="873"/>
      <c r="R58" s="872">
        <v>46050080812</v>
      </c>
    </row>
    <row r="59" spans="1:18" s="865" customFormat="1" ht="11.25" customHeight="1" x14ac:dyDescent="0.2">
      <c r="A59" s="876"/>
      <c r="B59" s="893"/>
      <c r="C59" s="878">
        <v>0.113</v>
      </c>
      <c r="D59" s="878">
        <v>0.26400000000000001</v>
      </c>
      <c r="E59" s="879">
        <v>0.151</v>
      </c>
      <c r="F59" s="880">
        <f>SUM(E58:E59)</f>
        <v>0.26400000000000001</v>
      </c>
      <c r="G59" s="881">
        <v>906</v>
      </c>
      <c r="H59" s="1533" t="s">
        <v>44</v>
      </c>
      <c r="I59" s="882"/>
      <c r="J59" s="882"/>
      <c r="K59" s="882"/>
      <c r="L59" s="882"/>
      <c r="M59" s="882"/>
      <c r="N59" s="882"/>
      <c r="O59" s="882"/>
      <c r="P59" s="883"/>
      <c r="Q59" s="882"/>
      <c r="R59" s="884">
        <v>46050060619</v>
      </c>
    </row>
    <row r="60" spans="1:18" s="865" customFormat="1" ht="11.25" customHeight="1" x14ac:dyDescent="0.2">
      <c r="A60" s="897">
        <v>20</v>
      </c>
      <c r="B60" s="898" t="s">
        <v>614</v>
      </c>
      <c r="C60" s="886">
        <v>0</v>
      </c>
      <c r="D60" s="886">
        <v>0.26400000000000001</v>
      </c>
      <c r="E60" s="887">
        <v>0.26400000000000001</v>
      </c>
      <c r="F60" s="888">
        <f>E60</f>
        <v>0.26400000000000001</v>
      </c>
      <c r="G60" s="889">
        <v>1320</v>
      </c>
      <c r="H60" s="1529" t="s">
        <v>44</v>
      </c>
      <c r="I60" s="890"/>
      <c r="J60" s="890"/>
      <c r="K60" s="890"/>
      <c r="L60" s="890"/>
      <c r="M60" s="890"/>
      <c r="N60" s="890"/>
      <c r="O60" s="890"/>
      <c r="P60" s="891"/>
      <c r="Q60" s="890"/>
      <c r="R60" s="892">
        <v>46050454518</v>
      </c>
    </row>
    <row r="61" spans="1:18" s="865" customFormat="1" ht="11.25" customHeight="1" x14ac:dyDescent="0.2">
      <c r="A61" s="867">
        <v>21</v>
      </c>
      <c r="B61" s="900" t="s">
        <v>615</v>
      </c>
      <c r="C61" s="869">
        <v>0</v>
      </c>
      <c r="D61" s="869">
        <v>0.42699999999999999</v>
      </c>
      <c r="E61" s="870">
        <v>0.42699999999999999</v>
      </c>
      <c r="F61" s="871"/>
      <c r="G61" s="872">
        <v>2742</v>
      </c>
      <c r="H61" s="1530" t="s">
        <v>44</v>
      </c>
      <c r="I61" s="873"/>
      <c r="J61" s="873"/>
      <c r="K61" s="873"/>
      <c r="L61" s="873"/>
      <c r="M61" s="873"/>
      <c r="N61" s="873"/>
      <c r="O61" s="873"/>
      <c r="P61" s="874">
        <v>816</v>
      </c>
      <c r="Q61" s="873"/>
      <c r="R61" s="915">
        <v>46050121209</v>
      </c>
    </row>
    <row r="62" spans="1:18" s="865" customFormat="1" ht="11.25" customHeight="1" x14ac:dyDescent="0.2">
      <c r="A62" s="897"/>
      <c r="B62" s="902"/>
      <c r="C62" s="903">
        <v>0.42699999999999999</v>
      </c>
      <c r="D62" s="903">
        <v>0.497</v>
      </c>
      <c r="E62" s="904">
        <v>7.0000000000000007E-2</v>
      </c>
      <c r="F62" s="905"/>
      <c r="G62" s="906">
        <v>243</v>
      </c>
      <c r="H62" s="1535" t="s">
        <v>42</v>
      </c>
      <c r="I62" s="907"/>
      <c r="J62" s="907"/>
      <c r="K62" s="907"/>
      <c r="L62" s="907"/>
      <c r="M62" s="907"/>
      <c r="N62" s="907"/>
      <c r="O62" s="907"/>
      <c r="P62" s="908"/>
      <c r="Q62" s="907"/>
      <c r="R62" s="916">
        <v>46050121209</v>
      </c>
    </row>
    <row r="63" spans="1:18" s="865" customFormat="1" ht="11.25" customHeight="1" x14ac:dyDescent="0.2">
      <c r="A63" s="897"/>
      <c r="B63" s="902"/>
      <c r="C63" s="903">
        <v>0.55800000000000005</v>
      </c>
      <c r="D63" s="903">
        <v>0.628</v>
      </c>
      <c r="E63" s="904">
        <v>7.0000000000000007E-2</v>
      </c>
      <c r="F63" s="905"/>
      <c r="G63" s="906">
        <v>210</v>
      </c>
      <c r="H63" s="1535" t="s">
        <v>42</v>
      </c>
      <c r="I63" s="907"/>
      <c r="J63" s="907"/>
      <c r="K63" s="907"/>
      <c r="L63" s="907"/>
      <c r="M63" s="907"/>
      <c r="N63" s="907"/>
      <c r="O63" s="907"/>
      <c r="P63" s="908"/>
      <c r="Q63" s="907"/>
      <c r="R63" s="917">
        <v>46050595919</v>
      </c>
    </row>
    <row r="64" spans="1:18" s="865" customFormat="1" ht="11.25" customHeight="1" x14ac:dyDescent="0.2">
      <c r="A64" s="897"/>
      <c r="B64" s="909"/>
      <c r="C64" s="903">
        <v>0.628</v>
      </c>
      <c r="D64" s="903">
        <v>0.92900000000000005</v>
      </c>
      <c r="E64" s="904">
        <v>0.30099999999999999</v>
      </c>
      <c r="F64" s="905"/>
      <c r="G64" s="906">
        <v>1806</v>
      </c>
      <c r="H64" s="1535" t="s">
        <v>44</v>
      </c>
      <c r="I64" s="907"/>
      <c r="J64" s="907"/>
      <c r="K64" s="907"/>
      <c r="L64" s="907"/>
      <c r="M64" s="907"/>
      <c r="N64" s="907"/>
      <c r="O64" s="907"/>
      <c r="P64" s="908"/>
      <c r="Q64" s="907"/>
      <c r="R64" s="917">
        <v>46050595919</v>
      </c>
    </row>
    <row r="65" spans="1:18" s="865" customFormat="1" ht="11.25" customHeight="1" x14ac:dyDescent="0.2">
      <c r="A65" s="897"/>
      <c r="B65" s="909"/>
      <c r="C65" s="903">
        <v>0.92900000000000005</v>
      </c>
      <c r="D65" s="906">
        <v>1.157</v>
      </c>
      <c r="E65" s="904">
        <v>0.22800000000000001</v>
      </c>
      <c r="F65" s="905"/>
      <c r="G65" s="906">
        <v>1368</v>
      </c>
      <c r="H65" s="1535" t="s">
        <v>44</v>
      </c>
      <c r="I65" s="907"/>
      <c r="J65" s="907"/>
      <c r="K65" s="907"/>
      <c r="L65" s="907"/>
      <c r="M65" s="907"/>
      <c r="N65" s="907"/>
      <c r="O65" s="907"/>
      <c r="P65" s="908"/>
      <c r="Q65" s="907"/>
      <c r="R65" s="906">
        <v>46050343417</v>
      </c>
    </row>
    <row r="66" spans="1:18" s="865" customFormat="1" ht="11.25" customHeight="1" x14ac:dyDescent="0.2">
      <c r="A66" s="897"/>
      <c r="B66" s="909"/>
      <c r="C66" s="906">
        <v>1.157</v>
      </c>
      <c r="D66" s="906">
        <v>1.3919999999999999</v>
      </c>
      <c r="E66" s="904">
        <v>0.23499999999999999</v>
      </c>
      <c r="F66" s="905"/>
      <c r="G66" s="906">
        <v>1410</v>
      </c>
      <c r="H66" s="1535" t="s">
        <v>44</v>
      </c>
      <c r="I66" s="907"/>
      <c r="J66" s="907"/>
      <c r="K66" s="907"/>
      <c r="L66" s="907"/>
      <c r="M66" s="907"/>
      <c r="N66" s="907"/>
      <c r="O66" s="907"/>
      <c r="P66" s="908"/>
      <c r="Q66" s="907"/>
      <c r="R66" s="906">
        <v>46050353522</v>
      </c>
    </row>
    <row r="67" spans="1:18" s="865" customFormat="1" ht="11.25" customHeight="1" x14ac:dyDescent="0.2">
      <c r="A67" s="897"/>
      <c r="B67" s="909"/>
      <c r="C67" s="906">
        <v>1.3919999999999999</v>
      </c>
      <c r="D67" s="906">
        <v>1.8360000000000001</v>
      </c>
      <c r="E67" s="904">
        <v>0.44400000000000001</v>
      </c>
      <c r="F67" s="905"/>
      <c r="G67" s="906">
        <v>2220</v>
      </c>
      <c r="H67" s="1538" t="s">
        <v>44</v>
      </c>
      <c r="I67" s="907"/>
      <c r="J67" s="907"/>
      <c r="K67" s="907"/>
      <c r="L67" s="907"/>
      <c r="M67" s="907"/>
      <c r="N67" s="907"/>
      <c r="O67" s="907"/>
      <c r="P67" s="908"/>
      <c r="Q67" s="907"/>
      <c r="R67" s="906">
        <v>46050313105</v>
      </c>
    </row>
    <row r="68" spans="1:18" s="865" customFormat="1" ht="11.25" customHeight="1" x14ac:dyDescent="0.2">
      <c r="A68" s="897"/>
      <c r="B68" s="909"/>
      <c r="C68" s="906">
        <v>1.8360000000000001</v>
      </c>
      <c r="D68" s="906">
        <v>1.9530000000000001</v>
      </c>
      <c r="E68" s="904">
        <v>0.11700000000000001</v>
      </c>
      <c r="F68" s="905">
        <f>SUM(E61:E68)</f>
        <v>1.8919999999999999</v>
      </c>
      <c r="G68" s="906">
        <v>644</v>
      </c>
      <c r="H68" s="1538" t="s">
        <v>44</v>
      </c>
      <c r="I68" s="907"/>
      <c r="J68" s="907"/>
      <c r="K68" s="907"/>
      <c r="L68" s="907"/>
      <c r="M68" s="907"/>
      <c r="N68" s="907"/>
      <c r="O68" s="907"/>
      <c r="P68" s="908"/>
      <c r="Q68" s="907"/>
      <c r="R68" s="906">
        <v>46050303004</v>
      </c>
    </row>
    <row r="69" spans="1:18" s="865" customFormat="1" ht="11.25" customHeight="1" x14ac:dyDescent="0.2">
      <c r="A69" s="876"/>
      <c r="B69" s="910" t="s">
        <v>616</v>
      </c>
      <c r="C69" s="878">
        <v>0</v>
      </c>
      <c r="D69" s="878">
        <v>0.124</v>
      </c>
      <c r="E69" s="879">
        <v>0.124</v>
      </c>
      <c r="F69" s="880">
        <f>E69</f>
        <v>0.124</v>
      </c>
      <c r="G69" s="881">
        <v>372</v>
      </c>
      <c r="H69" s="1528" t="s">
        <v>42</v>
      </c>
      <c r="I69" s="882"/>
      <c r="J69" s="882"/>
      <c r="K69" s="882"/>
      <c r="L69" s="882"/>
      <c r="M69" s="882"/>
      <c r="N69" s="882"/>
      <c r="O69" s="882"/>
      <c r="P69" s="883"/>
      <c r="Q69" s="882"/>
      <c r="R69" s="881">
        <v>46050313105</v>
      </c>
    </row>
    <row r="70" spans="1:18" s="865" customFormat="1" ht="11.25" customHeight="1" x14ac:dyDescent="0.2">
      <c r="A70" s="897">
        <v>22</v>
      </c>
      <c r="B70" s="898" t="s">
        <v>350</v>
      </c>
      <c r="C70" s="918">
        <v>0</v>
      </c>
      <c r="D70" s="918">
        <v>0.316</v>
      </c>
      <c r="E70" s="919">
        <v>0.316</v>
      </c>
      <c r="F70" s="920">
        <f>E70</f>
        <v>0.316</v>
      </c>
      <c r="G70" s="921">
        <v>1211</v>
      </c>
      <c r="H70" s="1539" t="s">
        <v>44</v>
      </c>
      <c r="I70" s="922"/>
      <c r="J70" s="922"/>
      <c r="K70" s="922"/>
      <c r="L70" s="922"/>
      <c r="M70" s="922"/>
      <c r="N70" s="922"/>
      <c r="O70" s="922"/>
      <c r="P70" s="923"/>
      <c r="Q70" s="922"/>
      <c r="R70" s="924">
        <v>46050414139</v>
      </c>
    </row>
    <row r="71" spans="1:18" s="865" customFormat="1" ht="11.25" customHeight="1" x14ac:dyDescent="0.2">
      <c r="A71" s="867">
        <v>23</v>
      </c>
      <c r="B71" s="900" t="s">
        <v>617</v>
      </c>
      <c r="C71" s="869">
        <v>0</v>
      </c>
      <c r="D71" s="869">
        <v>0.38800000000000001</v>
      </c>
      <c r="E71" s="870">
        <v>0.38800000000000001</v>
      </c>
      <c r="F71" s="871"/>
      <c r="G71" s="872">
        <v>1552</v>
      </c>
      <c r="H71" s="1540" t="s">
        <v>44</v>
      </c>
      <c r="I71" s="873"/>
      <c r="J71" s="873"/>
      <c r="K71" s="873"/>
      <c r="L71" s="873"/>
      <c r="M71" s="873"/>
      <c r="N71" s="873"/>
      <c r="O71" s="873"/>
      <c r="P71" s="874"/>
      <c r="Q71" s="873"/>
      <c r="R71" s="872">
        <v>46050212134</v>
      </c>
    </row>
    <row r="72" spans="1:18" s="865" customFormat="1" ht="11.25" customHeight="1" x14ac:dyDescent="0.2">
      <c r="A72" s="897"/>
      <c r="B72" s="909"/>
      <c r="C72" s="903">
        <v>0.77800000000000002</v>
      </c>
      <c r="D72" s="903">
        <v>0.90800000000000003</v>
      </c>
      <c r="E72" s="904">
        <v>0.13</v>
      </c>
      <c r="F72" s="905">
        <f>SUM(E71:E72)</f>
        <v>0.51800000000000002</v>
      </c>
      <c r="G72" s="906">
        <v>390</v>
      </c>
      <c r="H72" s="1541" t="s">
        <v>42</v>
      </c>
      <c r="I72" s="907"/>
      <c r="J72" s="907"/>
      <c r="K72" s="907"/>
      <c r="L72" s="907"/>
      <c r="M72" s="907"/>
      <c r="N72" s="907"/>
      <c r="O72" s="907"/>
      <c r="P72" s="908"/>
      <c r="Q72" s="907"/>
      <c r="R72" s="917">
        <v>46050202036</v>
      </c>
    </row>
    <row r="73" spans="1:18" s="865" customFormat="1" ht="11.25" customHeight="1" x14ac:dyDescent="0.2">
      <c r="A73" s="876"/>
      <c r="B73" s="910" t="s">
        <v>618</v>
      </c>
      <c r="C73" s="878">
        <v>0</v>
      </c>
      <c r="D73" s="878">
        <v>7.0000000000000007E-2</v>
      </c>
      <c r="E73" s="879">
        <v>7.0000000000000007E-2</v>
      </c>
      <c r="F73" s="880">
        <f>E73</f>
        <v>7.0000000000000007E-2</v>
      </c>
      <c r="G73" s="881">
        <v>175</v>
      </c>
      <c r="H73" s="1533" t="s">
        <v>42</v>
      </c>
      <c r="I73" s="882"/>
      <c r="J73" s="882"/>
      <c r="K73" s="882"/>
      <c r="L73" s="882"/>
      <c r="M73" s="882"/>
      <c r="N73" s="882"/>
      <c r="O73" s="882"/>
      <c r="P73" s="883"/>
      <c r="Q73" s="882"/>
      <c r="R73" s="881">
        <v>46050212131</v>
      </c>
    </row>
    <row r="74" spans="1:18" s="865" customFormat="1" ht="11.25" customHeight="1" x14ac:dyDescent="0.2">
      <c r="A74" s="913">
        <v>24</v>
      </c>
      <c r="B74" s="925" t="s">
        <v>619</v>
      </c>
      <c r="C74" s="886">
        <v>0</v>
      </c>
      <c r="D74" s="886">
        <v>0.03</v>
      </c>
      <c r="E74" s="887">
        <v>0.03</v>
      </c>
      <c r="F74" s="888">
        <f>E74</f>
        <v>0.03</v>
      </c>
      <c r="G74" s="889">
        <v>90</v>
      </c>
      <c r="H74" s="1534" t="s">
        <v>42</v>
      </c>
      <c r="I74" s="890"/>
      <c r="J74" s="890"/>
      <c r="K74" s="890"/>
      <c r="L74" s="890"/>
      <c r="M74" s="890"/>
      <c r="N74" s="890"/>
      <c r="O74" s="890"/>
      <c r="P74" s="891"/>
      <c r="Q74" s="890"/>
      <c r="R74" s="889">
        <v>46050575723</v>
      </c>
    </row>
    <row r="75" spans="1:18" s="865" customFormat="1" ht="11.25" customHeight="1" x14ac:dyDescent="0.2">
      <c r="A75" s="913">
        <v>25</v>
      </c>
      <c r="B75" s="914" t="s">
        <v>215</v>
      </c>
      <c r="C75" s="886">
        <v>0</v>
      </c>
      <c r="D75" s="886">
        <v>0.222</v>
      </c>
      <c r="E75" s="887">
        <v>0.222</v>
      </c>
      <c r="F75" s="888">
        <f>E75</f>
        <v>0.222</v>
      </c>
      <c r="G75" s="889">
        <v>888</v>
      </c>
      <c r="H75" s="1529" t="s">
        <v>44</v>
      </c>
      <c r="I75" s="890"/>
      <c r="J75" s="890"/>
      <c r="K75" s="890"/>
      <c r="L75" s="890"/>
      <c r="M75" s="890"/>
      <c r="N75" s="890"/>
      <c r="O75" s="890"/>
      <c r="P75" s="891"/>
      <c r="Q75" s="890"/>
      <c r="R75" s="892">
        <v>46050494916</v>
      </c>
    </row>
    <row r="76" spans="1:18" s="865" customFormat="1" ht="11.25" customHeight="1" x14ac:dyDescent="0.2">
      <c r="A76" s="867">
        <v>26</v>
      </c>
      <c r="B76" s="900" t="s">
        <v>620</v>
      </c>
      <c r="C76" s="869">
        <v>0</v>
      </c>
      <c r="D76" s="869">
        <v>0.158</v>
      </c>
      <c r="E76" s="870">
        <v>0.158</v>
      </c>
      <c r="F76" s="871"/>
      <c r="G76" s="872">
        <v>948</v>
      </c>
      <c r="H76" s="1530" t="s">
        <v>44</v>
      </c>
      <c r="I76" s="873"/>
      <c r="J76" s="873"/>
      <c r="K76" s="873"/>
      <c r="L76" s="873"/>
      <c r="M76" s="873"/>
      <c r="N76" s="873"/>
      <c r="O76" s="873"/>
      <c r="P76" s="874">
        <v>2100</v>
      </c>
      <c r="Q76" s="873"/>
      <c r="R76" s="875">
        <v>46050060617</v>
      </c>
    </row>
    <row r="77" spans="1:18" s="865" customFormat="1" ht="11.25" customHeight="1" x14ac:dyDescent="0.2">
      <c r="A77" s="897"/>
      <c r="B77" s="909"/>
      <c r="C77" s="903">
        <v>0.158</v>
      </c>
      <c r="D77" s="903">
        <v>0.376</v>
      </c>
      <c r="E77" s="904">
        <v>0.218</v>
      </c>
      <c r="F77" s="905"/>
      <c r="G77" s="906">
        <v>1308</v>
      </c>
      <c r="H77" s="1535" t="s">
        <v>44</v>
      </c>
      <c r="I77" s="907"/>
      <c r="J77" s="907"/>
      <c r="K77" s="907"/>
      <c r="L77" s="907"/>
      <c r="M77" s="907"/>
      <c r="N77" s="907"/>
      <c r="O77" s="907"/>
      <c r="P77" s="908"/>
      <c r="Q77" s="907"/>
      <c r="R77" s="906">
        <v>46050080813</v>
      </c>
    </row>
    <row r="78" spans="1:18" s="865" customFormat="1" ht="11.25" customHeight="1" x14ac:dyDescent="0.2">
      <c r="A78" s="897"/>
      <c r="B78" s="909"/>
      <c r="C78" s="903">
        <v>0.376</v>
      </c>
      <c r="D78" s="903">
        <v>0.44700000000000001</v>
      </c>
      <c r="E78" s="904">
        <v>7.0999999999999994E-2</v>
      </c>
      <c r="F78" s="905"/>
      <c r="G78" s="906">
        <v>426</v>
      </c>
      <c r="H78" s="1535" t="s">
        <v>44</v>
      </c>
      <c r="I78" s="907"/>
      <c r="J78" s="907"/>
      <c r="K78" s="907"/>
      <c r="L78" s="907"/>
      <c r="M78" s="907"/>
      <c r="N78" s="907"/>
      <c r="O78" s="907"/>
      <c r="P78" s="908"/>
      <c r="Q78" s="907"/>
      <c r="R78" s="906">
        <v>46050272704</v>
      </c>
    </row>
    <row r="79" spans="1:18" s="865" customFormat="1" ht="11.25" customHeight="1" x14ac:dyDescent="0.2">
      <c r="A79" s="876"/>
      <c r="B79" s="893"/>
      <c r="C79" s="878">
        <v>0.44700000000000001</v>
      </c>
      <c r="D79" s="878">
        <v>0.67300000000000004</v>
      </c>
      <c r="E79" s="879">
        <v>0.22600000000000001</v>
      </c>
      <c r="F79" s="880">
        <f>SUM(E76:E79)</f>
        <v>0.67300000000000004</v>
      </c>
      <c r="G79" s="881">
        <v>1356</v>
      </c>
      <c r="H79" s="1533" t="s">
        <v>44</v>
      </c>
      <c r="I79" s="882"/>
      <c r="J79" s="882"/>
      <c r="K79" s="882"/>
      <c r="L79" s="882"/>
      <c r="M79" s="882"/>
      <c r="N79" s="882"/>
      <c r="O79" s="882"/>
      <c r="P79" s="883"/>
      <c r="Q79" s="882"/>
      <c r="R79" s="881">
        <v>46050090915</v>
      </c>
    </row>
    <row r="80" spans="1:18" s="865" customFormat="1" ht="11.25" customHeight="1" x14ac:dyDescent="0.2">
      <c r="A80" s="867">
        <v>27</v>
      </c>
      <c r="B80" s="926" t="s">
        <v>621</v>
      </c>
      <c r="C80" s="869">
        <v>0</v>
      </c>
      <c r="D80" s="869">
        <v>0.50800000000000001</v>
      </c>
      <c r="E80" s="870">
        <v>0.50800000000000001</v>
      </c>
      <c r="F80" s="871"/>
      <c r="G80" s="872">
        <v>3505</v>
      </c>
      <c r="H80" s="1530" t="s">
        <v>44</v>
      </c>
      <c r="I80" s="873"/>
      <c r="J80" s="873"/>
      <c r="K80" s="873"/>
      <c r="L80" s="873"/>
      <c r="M80" s="873"/>
      <c r="N80" s="873"/>
      <c r="O80" s="873"/>
      <c r="P80" s="874"/>
      <c r="Q80" s="873"/>
      <c r="R80" s="872">
        <v>46050171729</v>
      </c>
    </row>
    <row r="81" spans="1:18" s="865" customFormat="1" ht="11.25" customHeight="1" x14ac:dyDescent="0.2">
      <c r="A81" s="876"/>
      <c r="B81" s="893"/>
      <c r="C81" s="878">
        <v>0.50800000000000001</v>
      </c>
      <c r="D81" s="878">
        <v>0.97799999999999998</v>
      </c>
      <c r="E81" s="879">
        <v>0.47</v>
      </c>
      <c r="F81" s="880">
        <f>SUM(E80:E81)</f>
        <v>0.97799999999999998</v>
      </c>
      <c r="G81" s="881">
        <v>2961</v>
      </c>
      <c r="H81" s="1533" t="s">
        <v>44</v>
      </c>
      <c r="I81" s="882"/>
      <c r="J81" s="882"/>
      <c r="K81" s="882"/>
      <c r="L81" s="882"/>
      <c r="M81" s="882"/>
      <c r="N81" s="882"/>
      <c r="O81" s="882"/>
      <c r="P81" s="883"/>
      <c r="Q81" s="882"/>
      <c r="R81" s="881">
        <v>46050161607</v>
      </c>
    </row>
    <row r="82" spans="1:18" s="865" customFormat="1" ht="11.25" customHeight="1" x14ac:dyDescent="0.2">
      <c r="A82" s="897">
        <v>28</v>
      </c>
      <c r="B82" s="898" t="s">
        <v>216</v>
      </c>
      <c r="C82" s="886">
        <v>0</v>
      </c>
      <c r="D82" s="886">
        <v>0.33700000000000002</v>
      </c>
      <c r="E82" s="887">
        <v>0.33700000000000002</v>
      </c>
      <c r="F82" s="888">
        <f>E82</f>
        <v>0.33700000000000002</v>
      </c>
      <c r="G82" s="889">
        <v>1517</v>
      </c>
      <c r="H82" s="1529" t="s">
        <v>44</v>
      </c>
      <c r="I82" s="890"/>
      <c r="J82" s="890"/>
      <c r="K82" s="890"/>
      <c r="L82" s="890"/>
      <c r="M82" s="890"/>
      <c r="N82" s="890"/>
      <c r="O82" s="890"/>
      <c r="P82" s="891">
        <v>203</v>
      </c>
      <c r="Q82" s="890"/>
      <c r="R82" s="892">
        <v>46050030315</v>
      </c>
    </row>
    <row r="83" spans="1:18" s="865" customFormat="1" ht="11.25" customHeight="1" x14ac:dyDescent="0.2">
      <c r="A83" s="867">
        <v>29</v>
      </c>
      <c r="B83" s="900" t="s">
        <v>622</v>
      </c>
      <c r="C83" s="869">
        <v>0</v>
      </c>
      <c r="D83" s="869">
        <v>0.20100000000000001</v>
      </c>
      <c r="E83" s="870">
        <v>0.20100000000000001</v>
      </c>
      <c r="F83" s="871"/>
      <c r="G83" s="872">
        <v>1005</v>
      </c>
      <c r="H83" s="1540" t="s">
        <v>44</v>
      </c>
      <c r="I83" s="873"/>
      <c r="J83" s="873"/>
      <c r="K83" s="873"/>
      <c r="L83" s="873"/>
      <c r="M83" s="873"/>
      <c r="N83" s="873"/>
      <c r="O83" s="873"/>
      <c r="P83" s="874"/>
      <c r="Q83" s="873"/>
      <c r="R83" s="872">
        <v>46050040414</v>
      </c>
    </row>
    <row r="84" spans="1:18" s="865" customFormat="1" ht="11.25" customHeight="1" x14ac:dyDescent="0.2">
      <c r="A84" s="897"/>
      <c r="B84" s="909"/>
      <c r="C84" s="903">
        <v>0.20100000000000001</v>
      </c>
      <c r="D84" s="903">
        <v>0.38800000000000001</v>
      </c>
      <c r="E84" s="904">
        <v>0.187</v>
      </c>
      <c r="F84" s="905"/>
      <c r="G84" s="906">
        <v>938</v>
      </c>
      <c r="H84" s="1538" t="s">
        <v>44</v>
      </c>
      <c r="I84" s="907"/>
      <c r="J84" s="907"/>
      <c r="K84" s="907"/>
      <c r="L84" s="907"/>
      <c r="M84" s="907"/>
      <c r="N84" s="907"/>
      <c r="O84" s="907"/>
      <c r="P84" s="908"/>
      <c r="Q84" s="907"/>
      <c r="R84" s="906">
        <v>46050050516</v>
      </c>
    </row>
    <row r="85" spans="1:18" s="865" customFormat="1" ht="11.25" customHeight="1" x14ac:dyDescent="0.2">
      <c r="A85" s="876"/>
      <c r="B85" s="893"/>
      <c r="C85" s="878">
        <v>0.38800000000000001</v>
      </c>
      <c r="D85" s="878">
        <v>0.42200000000000004</v>
      </c>
      <c r="E85" s="879">
        <v>3.4000000000000002E-2</v>
      </c>
      <c r="F85" s="880">
        <f>SUM(E83:E85)</f>
        <v>0.42200000000000004</v>
      </c>
      <c r="G85" s="881">
        <v>204</v>
      </c>
      <c r="H85" s="1528" t="s">
        <v>44</v>
      </c>
      <c r="I85" s="882"/>
      <c r="J85" s="882"/>
      <c r="K85" s="882"/>
      <c r="L85" s="882"/>
      <c r="M85" s="882"/>
      <c r="N85" s="882"/>
      <c r="O85" s="882"/>
      <c r="P85" s="883"/>
      <c r="Q85" s="882"/>
      <c r="R85" s="881">
        <v>46050050516</v>
      </c>
    </row>
    <row r="86" spans="1:18" s="865" customFormat="1" ht="11.25" customHeight="1" x14ac:dyDescent="0.2">
      <c r="A86" s="867">
        <v>30</v>
      </c>
      <c r="B86" s="900" t="s">
        <v>623</v>
      </c>
      <c r="C86" s="869">
        <v>0</v>
      </c>
      <c r="D86" s="869">
        <v>0.12</v>
      </c>
      <c r="E86" s="870">
        <v>0.12</v>
      </c>
      <c r="F86" s="871"/>
      <c r="G86" s="872">
        <v>540</v>
      </c>
      <c r="H86" s="1540" t="s">
        <v>44</v>
      </c>
      <c r="I86" s="873"/>
      <c r="J86" s="873"/>
      <c r="K86" s="873"/>
      <c r="L86" s="873"/>
      <c r="M86" s="873"/>
      <c r="N86" s="873"/>
      <c r="O86" s="873"/>
      <c r="P86" s="874">
        <v>379</v>
      </c>
      <c r="Q86" s="873"/>
      <c r="R86" s="894">
        <v>46050050515</v>
      </c>
    </row>
    <row r="87" spans="1:18" s="865" customFormat="1" ht="11.25" customHeight="1" x14ac:dyDescent="0.2">
      <c r="A87" s="897"/>
      <c r="B87" s="902"/>
      <c r="C87" s="927">
        <v>0.12</v>
      </c>
      <c r="D87" s="927">
        <v>0.13500000000000001</v>
      </c>
      <c r="E87" s="928">
        <v>1.4999999999999999E-2</v>
      </c>
      <c r="F87" s="929"/>
      <c r="G87" s="930">
        <v>68</v>
      </c>
      <c r="H87" s="1542" t="s">
        <v>44</v>
      </c>
      <c r="I87" s="931"/>
      <c r="J87" s="931"/>
      <c r="K87" s="931"/>
      <c r="L87" s="931"/>
      <c r="M87" s="931"/>
      <c r="N87" s="931"/>
      <c r="O87" s="931"/>
      <c r="P87" s="932"/>
      <c r="Q87" s="931"/>
      <c r="R87" s="933">
        <v>46050050515</v>
      </c>
    </row>
    <row r="88" spans="1:18" s="865" customFormat="1" ht="11.25" customHeight="1" x14ac:dyDescent="0.2">
      <c r="A88" s="876"/>
      <c r="B88" s="893"/>
      <c r="C88" s="878">
        <v>0.13500000000000001</v>
      </c>
      <c r="D88" s="878">
        <v>0.2</v>
      </c>
      <c r="E88" s="879">
        <v>6.5000000000000002E-2</v>
      </c>
      <c r="F88" s="880">
        <f>SUM(E86:E88)</f>
        <v>0.2</v>
      </c>
      <c r="G88" s="881">
        <v>423</v>
      </c>
      <c r="H88" s="1533" t="s">
        <v>44</v>
      </c>
      <c r="I88" s="882"/>
      <c r="J88" s="882"/>
      <c r="K88" s="882"/>
      <c r="L88" s="882"/>
      <c r="M88" s="882"/>
      <c r="N88" s="882"/>
      <c r="O88" s="882"/>
      <c r="P88" s="883"/>
      <c r="Q88" s="882"/>
      <c r="R88" s="881">
        <v>46050060618</v>
      </c>
    </row>
    <row r="89" spans="1:18" s="865" customFormat="1" ht="11.25" customHeight="1" x14ac:dyDescent="0.2">
      <c r="A89" s="867">
        <v>31</v>
      </c>
      <c r="B89" s="900" t="s">
        <v>624</v>
      </c>
      <c r="C89" s="869">
        <v>0</v>
      </c>
      <c r="D89" s="869">
        <v>0.28499999999999998</v>
      </c>
      <c r="E89" s="870">
        <v>0.28499999999999998</v>
      </c>
      <c r="F89" s="871"/>
      <c r="G89" s="872">
        <v>1432</v>
      </c>
      <c r="H89" s="1540" t="s">
        <v>44</v>
      </c>
      <c r="I89" s="873"/>
      <c r="J89" s="873"/>
      <c r="K89" s="873"/>
      <c r="L89" s="873"/>
      <c r="M89" s="873"/>
      <c r="N89" s="873"/>
      <c r="O89" s="873"/>
      <c r="P89" s="874"/>
      <c r="Q89" s="873"/>
      <c r="R89" s="872">
        <v>46050595916</v>
      </c>
    </row>
    <row r="90" spans="1:18" s="865" customFormat="1" ht="11.25" customHeight="1" x14ac:dyDescent="0.2">
      <c r="A90" s="897"/>
      <c r="B90" s="909"/>
      <c r="C90" s="903">
        <v>0.28499999999999998</v>
      </c>
      <c r="D90" s="903">
        <v>0.77</v>
      </c>
      <c r="E90" s="904">
        <v>0.48499999999999999</v>
      </c>
      <c r="F90" s="905"/>
      <c r="G90" s="906">
        <v>2436</v>
      </c>
      <c r="H90" s="1538" t="s">
        <v>44</v>
      </c>
      <c r="I90" s="907"/>
      <c r="J90" s="907"/>
      <c r="K90" s="907"/>
      <c r="L90" s="907"/>
      <c r="M90" s="907"/>
      <c r="N90" s="907"/>
      <c r="O90" s="907"/>
      <c r="P90" s="908"/>
      <c r="Q90" s="907"/>
      <c r="R90" s="906">
        <v>46050393913</v>
      </c>
    </row>
    <row r="91" spans="1:18" s="865" customFormat="1" ht="11.25" customHeight="1" x14ac:dyDescent="0.2">
      <c r="A91" s="897"/>
      <c r="B91" s="909"/>
      <c r="C91" s="903">
        <v>0.77</v>
      </c>
      <c r="D91" s="903">
        <v>0.88</v>
      </c>
      <c r="E91" s="904">
        <v>0.11</v>
      </c>
      <c r="F91" s="905"/>
      <c r="G91" s="906">
        <v>550</v>
      </c>
      <c r="H91" s="1538" t="s">
        <v>44</v>
      </c>
      <c r="I91" s="907"/>
      <c r="J91" s="907"/>
      <c r="K91" s="907"/>
      <c r="L91" s="907"/>
      <c r="M91" s="907"/>
      <c r="N91" s="907"/>
      <c r="O91" s="907"/>
      <c r="P91" s="908"/>
      <c r="Q91" s="907"/>
      <c r="R91" s="906">
        <v>46050545427</v>
      </c>
    </row>
    <row r="92" spans="1:18" s="865" customFormat="1" ht="11.25" customHeight="1" x14ac:dyDescent="0.2">
      <c r="A92" s="876"/>
      <c r="B92" s="893"/>
      <c r="C92" s="878">
        <v>0.88</v>
      </c>
      <c r="D92" s="878">
        <v>1.2949999999999999</v>
      </c>
      <c r="E92" s="879">
        <v>0.41499999999999998</v>
      </c>
      <c r="F92" s="880">
        <f>SUM(E89:E92)</f>
        <v>1.2949999999999999</v>
      </c>
      <c r="G92" s="881">
        <v>2075</v>
      </c>
      <c r="H92" s="1543" t="s">
        <v>44</v>
      </c>
      <c r="I92" s="882"/>
      <c r="J92" s="882"/>
      <c r="K92" s="882"/>
      <c r="L92" s="882"/>
      <c r="M92" s="882"/>
      <c r="N92" s="882"/>
      <c r="O92" s="882"/>
      <c r="P92" s="883"/>
      <c r="Q92" s="882"/>
      <c r="R92" s="881">
        <v>46050404032</v>
      </c>
    </row>
    <row r="93" spans="1:18" s="865" customFormat="1" ht="11.25" customHeight="1" x14ac:dyDescent="0.2">
      <c r="A93" s="867">
        <v>32</v>
      </c>
      <c r="B93" s="899" t="s">
        <v>625</v>
      </c>
      <c r="C93" s="869">
        <v>0</v>
      </c>
      <c r="D93" s="869">
        <v>0.14000000000000001</v>
      </c>
      <c r="E93" s="870">
        <v>0.14000000000000001</v>
      </c>
      <c r="F93" s="871"/>
      <c r="G93" s="872">
        <v>980</v>
      </c>
      <c r="H93" s="1527" t="s">
        <v>44</v>
      </c>
      <c r="I93" s="873"/>
      <c r="J93" s="873"/>
      <c r="K93" s="873"/>
      <c r="L93" s="873"/>
      <c r="M93" s="873"/>
      <c r="N93" s="873"/>
      <c r="O93" s="873"/>
      <c r="P93" s="874">
        <v>3495</v>
      </c>
      <c r="Q93" s="873"/>
      <c r="R93" s="872">
        <v>46050090916</v>
      </c>
    </row>
    <row r="94" spans="1:18" s="865" customFormat="1" ht="11.25" customHeight="1" x14ac:dyDescent="0.2">
      <c r="A94" s="897"/>
      <c r="B94" s="909"/>
      <c r="C94" s="903">
        <v>0.14000000000000001</v>
      </c>
      <c r="D94" s="903">
        <v>0.33500000000000002</v>
      </c>
      <c r="E94" s="904">
        <v>0.19500000000000001</v>
      </c>
      <c r="F94" s="905"/>
      <c r="G94" s="906">
        <v>1365</v>
      </c>
      <c r="H94" s="1541" t="s">
        <v>44</v>
      </c>
      <c r="I94" s="907"/>
      <c r="J94" s="907"/>
      <c r="K94" s="907"/>
      <c r="L94" s="907"/>
      <c r="M94" s="907"/>
      <c r="N94" s="907"/>
      <c r="O94" s="907"/>
      <c r="P94" s="908"/>
      <c r="Q94" s="907"/>
      <c r="R94" s="906">
        <v>46050050514</v>
      </c>
    </row>
    <row r="95" spans="1:18" s="865" customFormat="1" ht="11.25" customHeight="1" x14ac:dyDescent="0.2">
      <c r="A95" s="897"/>
      <c r="B95" s="909"/>
      <c r="C95" s="903">
        <v>0.33500000000000002</v>
      </c>
      <c r="D95" s="903">
        <v>0.51600000000000001</v>
      </c>
      <c r="E95" s="904">
        <v>0.18099999999999999</v>
      </c>
      <c r="F95" s="905"/>
      <c r="G95" s="906">
        <v>1267</v>
      </c>
      <c r="H95" s="1541" t="s">
        <v>44</v>
      </c>
      <c r="I95" s="907"/>
      <c r="J95" s="907"/>
      <c r="K95" s="907"/>
      <c r="L95" s="907"/>
      <c r="M95" s="907"/>
      <c r="N95" s="907"/>
      <c r="O95" s="907"/>
      <c r="P95" s="908"/>
      <c r="Q95" s="907"/>
      <c r="R95" s="906">
        <v>46050040415</v>
      </c>
    </row>
    <row r="96" spans="1:18" s="865" customFormat="1" ht="11.25" customHeight="1" x14ac:dyDescent="0.2">
      <c r="A96" s="897"/>
      <c r="B96" s="909"/>
      <c r="C96" s="903">
        <v>0.51600000000000001</v>
      </c>
      <c r="D96" s="903">
        <v>0.77900000000000003</v>
      </c>
      <c r="E96" s="904">
        <v>0.26300000000000001</v>
      </c>
      <c r="F96" s="905"/>
      <c r="G96" s="906">
        <v>1841</v>
      </c>
      <c r="H96" s="1541" t="s">
        <v>44</v>
      </c>
      <c r="I96" s="907"/>
      <c r="J96" s="907"/>
      <c r="K96" s="907"/>
      <c r="L96" s="907"/>
      <c r="M96" s="907"/>
      <c r="N96" s="907"/>
      <c r="O96" s="907"/>
      <c r="P96" s="908"/>
      <c r="Q96" s="907"/>
      <c r="R96" s="906">
        <v>46050030316</v>
      </c>
    </row>
    <row r="97" spans="1:18" s="865" customFormat="1" ht="11.25" customHeight="1" x14ac:dyDescent="0.2">
      <c r="A97" s="897"/>
      <c r="B97" s="909"/>
      <c r="C97" s="903">
        <v>0.77900000000000003</v>
      </c>
      <c r="D97" s="903">
        <v>0.85199999999999998</v>
      </c>
      <c r="E97" s="904">
        <v>7.2999999999999995E-2</v>
      </c>
      <c r="F97" s="905"/>
      <c r="G97" s="906">
        <v>511</v>
      </c>
      <c r="H97" s="1535" t="s">
        <v>44</v>
      </c>
      <c r="I97" s="907"/>
      <c r="J97" s="907"/>
      <c r="K97" s="907"/>
      <c r="L97" s="907"/>
      <c r="M97" s="907"/>
      <c r="N97" s="907"/>
      <c r="O97" s="907"/>
      <c r="P97" s="908"/>
      <c r="Q97" s="907"/>
      <c r="R97" s="906">
        <v>46050565614</v>
      </c>
    </row>
    <row r="98" spans="1:18" s="865" customFormat="1" ht="11.25" customHeight="1" x14ac:dyDescent="0.2">
      <c r="A98" s="876"/>
      <c r="B98" s="893"/>
      <c r="C98" s="878">
        <v>0.85499999999999998</v>
      </c>
      <c r="D98" s="878">
        <v>1.3900000000000001</v>
      </c>
      <c r="E98" s="879">
        <v>0.53500000000000003</v>
      </c>
      <c r="F98" s="880">
        <f>SUM(E93:E98)</f>
        <v>1.387</v>
      </c>
      <c r="G98" s="881">
        <v>3091</v>
      </c>
      <c r="H98" s="1533" t="s">
        <v>44</v>
      </c>
      <c r="I98" s="882"/>
      <c r="J98" s="882"/>
      <c r="K98" s="882"/>
      <c r="L98" s="882"/>
      <c r="M98" s="882"/>
      <c r="N98" s="882"/>
      <c r="O98" s="882"/>
      <c r="P98" s="883"/>
      <c r="Q98" s="882"/>
      <c r="R98" s="881">
        <v>46050515108</v>
      </c>
    </row>
    <row r="99" spans="1:18" s="865" customFormat="1" ht="11.25" customHeight="1" x14ac:dyDescent="0.2">
      <c r="A99" s="913">
        <v>33</v>
      </c>
      <c r="B99" s="1665" t="s">
        <v>626</v>
      </c>
      <c r="C99" s="886">
        <v>0</v>
      </c>
      <c r="D99" s="886">
        <v>0.373</v>
      </c>
      <c r="E99" s="887">
        <v>0.373</v>
      </c>
      <c r="F99" s="888">
        <f>E99</f>
        <v>0.373</v>
      </c>
      <c r="G99" s="889">
        <v>1306</v>
      </c>
      <c r="H99" s="1537" t="s">
        <v>44</v>
      </c>
      <c r="I99" s="890"/>
      <c r="J99" s="890"/>
      <c r="K99" s="890"/>
      <c r="L99" s="890"/>
      <c r="M99" s="890"/>
      <c r="N99" s="890"/>
      <c r="O99" s="890"/>
      <c r="P99" s="891"/>
      <c r="Q99" s="890"/>
      <c r="R99" s="892">
        <v>46050101007</v>
      </c>
    </row>
    <row r="100" spans="1:18" s="865" customFormat="1" ht="11.25" customHeight="1" x14ac:dyDescent="0.2">
      <c r="A100" s="867">
        <v>34</v>
      </c>
      <c r="B100" s="899" t="s">
        <v>627</v>
      </c>
      <c r="C100" s="869">
        <v>0</v>
      </c>
      <c r="D100" s="869">
        <v>0.46600000000000003</v>
      </c>
      <c r="E100" s="870">
        <v>0.46600000000000003</v>
      </c>
      <c r="F100" s="871"/>
      <c r="G100" s="872">
        <v>2563</v>
      </c>
      <c r="H100" s="1530" t="s">
        <v>44</v>
      </c>
      <c r="I100" s="873"/>
      <c r="J100" s="873"/>
      <c r="K100" s="873"/>
      <c r="L100" s="873"/>
      <c r="M100" s="873"/>
      <c r="N100" s="873"/>
      <c r="O100" s="873"/>
      <c r="P100" s="874">
        <v>552</v>
      </c>
      <c r="Q100" s="873"/>
      <c r="R100" s="872">
        <v>46050383807</v>
      </c>
    </row>
    <row r="101" spans="1:18" s="865" customFormat="1" ht="11.25" customHeight="1" x14ac:dyDescent="0.2">
      <c r="A101" s="897"/>
      <c r="B101" s="898"/>
      <c r="C101" s="903">
        <v>0.46600000000000003</v>
      </c>
      <c r="D101" s="903">
        <v>0.58000000000000007</v>
      </c>
      <c r="E101" s="904">
        <v>0.114</v>
      </c>
      <c r="F101" s="905"/>
      <c r="G101" s="906">
        <v>604</v>
      </c>
      <c r="H101" s="1535" t="s">
        <v>44</v>
      </c>
      <c r="I101" s="907"/>
      <c r="J101" s="907"/>
      <c r="K101" s="907"/>
      <c r="L101" s="907"/>
      <c r="M101" s="907"/>
      <c r="N101" s="907"/>
      <c r="O101" s="907"/>
      <c r="P101" s="908"/>
      <c r="Q101" s="907"/>
      <c r="R101" s="906">
        <v>46050434334</v>
      </c>
    </row>
    <row r="102" spans="1:18" s="865" customFormat="1" ht="11.25" customHeight="1" x14ac:dyDescent="0.2">
      <c r="A102" s="897"/>
      <c r="B102" s="909"/>
      <c r="C102" s="903">
        <v>0.58000000000000007</v>
      </c>
      <c r="D102" s="903">
        <v>0.87800000000000011</v>
      </c>
      <c r="E102" s="904">
        <v>0.29799999999999999</v>
      </c>
      <c r="F102" s="905">
        <f>SUM(E100:E102)</f>
        <v>0.87800000000000011</v>
      </c>
      <c r="G102" s="906">
        <v>1341</v>
      </c>
      <c r="H102" s="1541" t="s">
        <v>42</v>
      </c>
      <c r="I102" s="907"/>
      <c r="J102" s="907"/>
      <c r="K102" s="907"/>
      <c r="L102" s="907"/>
      <c r="M102" s="907"/>
      <c r="N102" s="907"/>
      <c r="O102" s="907"/>
      <c r="P102" s="908"/>
      <c r="Q102" s="907"/>
      <c r="R102" s="906">
        <v>46050434334</v>
      </c>
    </row>
    <row r="103" spans="1:18" s="865" customFormat="1" ht="11.25" customHeight="1" x14ac:dyDescent="0.2">
      <c r="A103" s="867">
        <v>35</v>
      </c>
      <c r="B103" s="899" t="s">
        <v>628</v>
      </c>
      <c r="C103" s="869">
        <v>0</v>
      </c>
      <c r="D103" s="869">
        <v>0.28100000000000003</v>
      </c>
      <c r="E103" s="870">
        <v>0.28100000000000003</v>
      </c>
      <c r="F103" s="871"/>
      <c r="G103" s="875">
        <v>1130</v>
      </c>
      <c r="H103" s="1540" t="s">
        <v>44</v>
      </c>
      <c r="I103" s="873"/>
      <c r="J103" s="873"/>
      <c r="K103" s="873"/>
      <c r="L103" s="873"/>
      <c r="M103" s="873"/>
      <c r="N103" s="873"/>
      <c r="O103" s="873"/>
      <c r="P103" s="874"/>
      <c r="Q103" s="873"/>
      <c r="R103" s="872">
        <v>46050232339</v>
      </c>
    </row>
    <row r="104" spans="1:18" s="865" customFormat="1" ht="11.25" customHeight="1" x14ac:dyDescent="0.2">
      <c r="A104" s="897"/>
      <c r="B104" s="909"/>
      <c r="C104" s="903">
        <v>0.28100000000000003</v>
      </c>
      <c r="D104" s="903">
        <v>0.50600000000000001</v>
      </c>
      <c r="E104" s="904">
        <v>0.22500000000000001</v>
      </c>
      <c r="F104" s="905"/>
      <c r="G104" s="906">
        <v>1013</v>
      </c>
      <c r="H104" s="1538" t="s">
        <v>44</v>
      </c>
      <c r="I104" s="907"/>
      <c r="J104" s="907"/>
      <c r="K104" s="907"/>
      <c r="L104" s="907"/>
      <c r="M104" s="907"/>
      <c r="N104" s="907"/>
      <c r="O104" s="907"/>
      <c r="P104" s="908"/>
      <c r="Q104" s="907"/>
      <c r="R104" s="906">
        <v>46050222227</v>
      </c>
    </row>
    <row r="105" spans="1:18" s="865" customFormat="1" ht="11.25" customHeight="1" x14ac:dyDescent="0.2">
      <c r="A105" s="876"/>
      <c r="B105" s="893"/>
      <c r="C105" s="878">
        <v>0.50600000000000001</v>
      </c>
      <c r="D105" s="878">
        <v>0.75</v>
      </c>
      <c r="E105" s="879">
        <v>0.24399999999999999</v>
      </c>
      <c r="F105" s="880">
        <f>SUM(E103:E105)</f>
        <v>0.75</v>
      </c>
      <c r="G105" s="881">
        <v>732</v>
      </c>
      <c r="H105" s="1543" t="s">
        <v>44</v>
      </c>
      <c r="I105" s="882"/>
      <c r="J105" s="882"/>
      <c r="K105" s="882"/>
      <c r="L105" s="882"/>
      <c r="M105" s="882"/>
      <c r="N105" s="882"/>
      <c r="O105" s="882"/>
      <c r="P105" s="883"/>
      <c r="Q105" s="882"/>
      <c r="R105" s="884">
        <v>46050212133</v>
      </c>
    </row>
    <row r="106" spans="1:18" s="865" customFormat="1" ht="11.25" customHeight="1" x14ac:dyDescent="0.2">
      <c r="A106" s="934">
        <v>36</v>
      </c>
      <c r="B106" s="935" t="s">
        <v>629</v>
      </c>
      <c r="C106" s="886">
        <v>0</v>
      </c>
      <c r="D106" s="886">
        <v>0.13900000000000001</v>
      </c>
      <c r="E106" s="887">
        <v>0.13900000000000001</v>
      </c>
      <c r="F106" s="888">
        <f>E106</f>
        <v>0.13900000000000001</v>
      </c>
      <c r="G106" s="889">
        <v>1030</v>
      </c>
      <c r="H106" s="1534" t="s">
        <v>44</v>
      </c>
      <c r="I106" s="890"/>
      <c r="J106" s="890"/>
      <c r="K106" s="890"/>
      <c r="L106" s="890"/>
      <c r="M106" s="890"/>
      <c r="N106" s="890"/>
      <c r="O106" s="890"/>
      <c r="P106" s="891">
        <v>215</v>
      </c>
      <c r="Q106" s="890"/>
      <c r="R106" s="892">
        <v>46050565615</v>
      </c>
    </row>
    <row r="107" spans="1:18" s="865" customFormat="1" ht="11.25" customHeight="1" x14ac:dyDescent="0.2">
      <c r="A107" s="867">
        <v>37</v>
      </c>
      <c r="B107" s="900" t="s">
        <v>630</v>
      </c>
      <c r="C107" s="886">
        <v>0</v>
      </c>
      <c r="D107" s="886">
        <v>0.42499999999999999</v>
      </c>
      <c r="E107" s="887">
        <v>0.42499999999999999</v>
      </c>
      <c r="F107" s="888">
        <f>E107</f>
        <v>0.42499999999999999</v>
      </c>
      <c r="G107" s="889">
        <v>1955</v>
      </c>
      <c r="H107" s="1534" t="s">
        <v>44</v>
      </c>
      <c r="I107" s="890"/>
      <c r="J107" s="890"/>
      <c r="K107" s="890"/>
      <c r="L107" s="890"/>
      <c r="M107" s="890"/>
      <c r="N107" s="890"/>
      <c r="O107" s="890"/>
      <c r="P107" s="891">
        <v>193</v>
      </c>
      <c r="Q107" s="890"/>
      <c r="R107" s="889">
        <v>46050480002</v>
      </c>
    </row>
    <row r="108" spans="1:18" s="865" customFormat="1" ht="11.25" customHeight="1" x14ac:dyDescent="0.2">
      <c r="A108" s="867">
        <v>38</v>
      </c>
      <c r="B108" s="899" t="s">
        <v>631</v>
      </c>
      <c r="C108" s="869">
        <v>0</v>
      </c>
      <c r="D108" s="869">
        <v>8.3000000000000004E-2</v>
      </c>
      <c r="E108" s="870">
        <v>8.3000000000000004E-2</v>
      </c>
      <c r="F108" s="871"/>
      <c r="G108" s="872">
        <v>249</v>
      </c>
      <c r="H108" s="1527" t="s">
        <v>42</v>
      </c>
      <c r="I108" s="873"/>
      <c r="J108" s="873"/>
      <c r="K108" s="873"/>
      <c r="L108" s="873"/>
      <c r="M108" s="873"/>
      <c r="N108" s="873"/>
      <c r="O108" s="873"/>
      <c r="P108" s="874"/>
      <c r="Q108" s="873"/>
      <c r="R108" s="875">
        <v>46050373715</v>
      </c>
    </row>
    <row r="109" spans="1:18" s="865" customFormat="1" ht="11.25" customHeight="1" x14ac:dyDescent="0.2">
      <c r="A109" s="876"/>
      <c r="B109" s="885"/>
      <c r="C109" s="878">
        <v>8.3000000000000004E-2</v>
      </c>
      <c r="D109" s="878">
        <v>0.158</v>
      </c>
      <c r="E109" s="879">
        <v>7.4999999999999997E-2</v>
      </c>
      <c r="F109" s="880">
        <f>SUM(E108:E109)</f>
        <v>0.158</v>
      </c>
      <c r="G109" s="881">
        <v>150</v>
      </c>
      <c r="H109" s="1528" t="s">
        <v>10</v>
      </c>
      <c r="I109" s="882"/>
      <c r="J109" s="882"/>
      <c r="K109" s="882"/>
      <c r="L109" s="882"/>
      <c r="M109" s="882"/>
      <c r="N109" s="882"/>
      <c r="O109" s="882"/>
      <c r="P109" s="883"/>
      <c r="Q109" s="882"/>
      <c r="R109" s="884">
        <v>46050373715</v>
      </c>
    </row>
    <row r="110" spans="1:18" s="865" customFormat="1" ht="11.25" customHeight="1" x14ac:dyDescent="0.2">
      <c r="A110" s="913">
        <v>39</v>
      </c>
      <c r="B110" s="914" t="s">
        <v>632</v>
      </c>
      <c r="C110" s="886">
        <v>0</v>
      </c>
      <c r="D110" s="886">
        <v>0.28000000000000003</v>
      </c>
      <c r="E110" s="887">
        <v>0.28000000000000003</v>
      </c>
      <c r="F110" s="888">
        <f>E110</f>
        <v>0.28000000000000003</v>
      </c>
      <c r="G110" s="889">
        <v>1120</v>
      </c>
      <c r="H110" s="1529" t="s">
        <v>44</v>
      </c>
      <c r="I110" s="890"/>
      <c r="J110" s="890"/>
      <c r="K110" s="890"/>
      <c r="L110" s="890"/>
      <c r="M110" s="890"/>
      <c r="N110" s="890"/>
      <c r="O110" s="890"/>
      <c r="P110" s="891"/>
      <c r="Q110" s="890"/>
      <c r="R110" s="892">
        <v>46050353521</v>
      </c>
    </row>
    <row r="111" spans="1:18" s="865" customFormat="1" ht="11.25" customHeight="1" x14ac:dyDescent="0.2">
      <c r="A111" s="867">
        <v>40</v>
      </c>
      <c r="B111" s="899" t="s">
        <v>633</v>
      </c>
      <c r="C111" s="869">
        <v>0</v>
      </c>
      <c r="D111" s="869">
        <v>0.25600000000000001</v>
      </c>
      <c r="E111" s="870">
        <v>0.25600000000000001</v>
      </c>
      <c r="F111" s="871"/>
      <c r="G111" s="872">
        <v>1784</v>
      </c>
      <c r="H111" s="1530" t="s">
        <v>44</v>
      </c>
      <c r="I111" s="873"/>
      <c r="J111" s="873"/>
      <c r="K111" s="873"/>
      <c r="L111" s="873"/>
      <c r="M111" s="873"/>
      <c r="N111" s="873"/>
      <c r="O111" s="873"/>
      <c r="P111" s="874">
        <v>2713</v>
      </c>
      <c r="Q111" s="873"/>
      <c r="R111" s="872">
        <v>46050484817</v>
      </c>
    </row>
    <row r="112" spans="1:18" s="865" customFormat="1" ht="11.25" customHeight="1" x14ac:dyDescent="0.2">
      <c r="A112" s="897"/>
      <c r="B112" s="909"/>
      <c r="C112" s="903">
        <v>0.25600000000000001</v>
      </c>
      <c r="D112" s="903">
        <v>0.52600000000000002</v>
      </c>
      <c r="E112" s="904">
        <v>0.27</v>
      </c>
      <c r="F112" s="905"/>
      <c r="G112" s="906">
        <v>1755</v>
      </c>
      <c r="H112" s="1535" t="s">
        <v>44</v>
      </c>
      <c r="I112" s="907"/>
      <c r="J112" s="907"/>
      <c r="K112" s="907"/>
      <c r="L112" s="907"/>
      <c r="M112" s="907"/>
      <c r="N112" s="907"/>
      <c r="O112" s="907"/>
      <c r="P112" s="908"/>
      <c r="Q112" s="907"/>
      <c r="R112" s="906">
        <v>46050444412</v>
      </c>
    </row>
    <row r="113" spans="1:18" s="865" customFormat="1" ht="11.25" customHeight="1" x14ac:dyDescent="0.2">
      <c r="A113" s="897"/>
      <c r="B113" s="909"/>
      <c r="C113" s="903">
        <v>0.52600000000000002</v>
      </c>
      <c r="D113" s="903">
        <v>0.67400000000000004</v>
      </c>
      <c r="E113" s="904">
        <v>0.14799999999999999</v>
      </c>
      <c r="F113" s="905"/>
      <c r="G113" s="906">
        <v>962</v>
      </c>
      <c r="H113" s="1535" t="s">
        <v>44</v>
      </c>
      <c r="I113" s="907"/>
      <c r="J113" s="907"/>
      <c r="K113" s="907"/>
      <c r="L113" s="907"/>
      <c r="M113" s="907"/>
      <c r="N113" s="907"/>
      <c r="O113" s="907"/>
      <c r="P113" s="908"/>
      <c r="Q113" s="907"/>
      <c r="R113" s="906">
        <v>46050434336</v>
      </c>
    </row>
    <row r="114" spans="1:18" s="865" customFormat="1" ht="11.25" customHeight="1" x14ac:dyDescent="0.2">
      <c r="A114" s="897"/>
      <c r="B114" s="909"/>
      <c r="C114" s="903">
        <v>0.67400000000000004</v>
      </c>
      <c r="D114" s="903">
        <v>0.97500000000000009</v>
      </c>
      <c r="E114" s="904">
        <v>0.30099999999999999</v>
      </c>
      <c r="F114" s="905"/>
      <c r="G114" s="906">
        <v>1956</v>
      </c>
      <c r="H114" s="1535" t="s">
        <v>44</v>
      </c>
      <c r="I114" s="907"/>
      <c r="J114" s="907"/>
      <c r="K114" s="907"/>
      <c r="L114" s="907"/>
      <c r="M114" s="907"/>
      <c r="N114" s="907"/>
      <c r="O114" s="907"/>
      <c r="P114" s="908"/>
      <c r="Q114" s="907"/>
      <c r="R114" s="906">
        <v>46050424227</v>
      </c>
    </row>
    <row r="115" spans="1:18" s="865" customFormat="1" ht="11.25" customHeight="1" x14ac:dyDescent="0.2">
      <c r="A115" s="897"/>
      <c r="B115" s="909"/>
      <c r="C115" s="903">
        <v>0.97500000000000009</v>
      </c>
      <c r="D115" s="903">
        <v>1.2650000000000001</v>
      </c>
      <c r="E115" s="904">
        <v>0.28999999999999998</v>
      </c>
      <c r="F115" s="905"/>
      <c r="G115" s="906">
        <v>1884</v>
      </c>
      <c r="H115" s="1535" t="s">
        <v>44</v>
      </c>
      <c r="I115" s="907"/>
      <c r="J115" s="907"/>
      <c r="K115" s="907"/>
      <c r="L115" s="907"/>
      <c r="M115" s="907"/>
      <c r="N115" s="907"/>
      <c r="O115" s="907"/>
      <c r="P115" s="908"/>
      <c r="Q115" s="907"/>
      <c r="R115" s="906">
        <v>46050414138</v>
      </c>
    </row>
    <row r="116" spans="1:18" s="865" customFormat="1" ht="11.25" customHeight="1" x14ac:dyDescent="0.2">
      <c r="A116" s="897"/>
      <c r="B116" s="909"/>
      <c r="C116" s="903">
        <v>1.2650000000000001</v>
      </c>
      <c r="D116" s="903">
        <v>1.5090000000000001</v>
      </c>
      <c r="E116" s="904">
        <v>0.24399999999999999</v>
      </c>
      <c r="F116" s="905"/>
      <c r="G116" s="906">
        <v>1585</v>
      </c>
      <c r="H116" s="1535" t="s">
        <v>44</v>
      </c>
      <c r="I116" s="907"/>
      <c r="J116" s="907"/>
      <c r="K116" s="907"/>
      <c r="L116" s="907"/>
      <c r="M116" s="907"/>
      <c r="N116" s="907"/>
      <c r="O116" s="907"/>
      <c r="P116" s="908"/>
      <c r="Q116" s="907"/>
      <c r="R116" s="911">
        <v>46050404033</v>
      </c>
    </row>
    <row r="117" spans="1:18" s="865" customFormat="1" ht="11.25" customHeight="1" x14ac:dyDescent="0.2">
      <c r="A117" s="876"/>
      <c r="B117" s="893"/>
      <c r="C117" s="903">
        <v>1.5090000000000001</v>
      </c>
      <c r="D117" s="903">
        <v>1.6210000000000002</v>
      </c>
      <c r="E117" s="904">
        <v>0.112</v>
      </c>
      <c r="F117" s="905">
        <f>SUM(E111:E117)</f>
        <v>1.6210000000000002</v>
      </c>
      <c r="G117" s="906">
        <v>717</v>
      </c>
      <c r="H117" s="1535" t="s">
        <v>44</v>
      </c>
      <c r="I117" s="907"/>
      <c r="J117" s="907"/>
      <c r="K117" s="907"/>
      <c r="L117" s="907"/>
      <c r="M117" s="907"/>
      <c r="N117" s="907"/>
      <c r="O117" s="907"/>
      <c r="P117" s="908"/>
      <c r="Q117" s="907"/>
      <c r="R117" s="906">
        <v>46050535325</v>
      </c>
    </row>
    <row r="118" spans="1:18" s="865" customFormat="1" ht="11.25" customHeight="1" x14ac:dyDescent="0.2">
      <c r="A118" s="876">
        <v>41</v>
      </c>
      <c r="B118" s="885" t="s">
        <v>390</v>
      </c>
      <c r="C118" s="886">
        <v>0</v>
      </c>
      <c r="D118" s="886">
        <v>0.55000000000000004</v>
      </c>
      <c r="E118" s="887">
        <v>0.55000000000000004</v>
      </c>
      <c r="F118" s="888">
        <f>E118</f>
        <v>0.55000000000000004</v>
      </c>
      <c r="G118" s="889">
        <v>2315</v>
      </c>
      <c r="H118" s="1529" t="s">
        <v>44</v>
      </c>
      <c r="I118" s="890"/>
      <c r="J118" s="890"/>
      <c r="K118" s="890"/>
      <c r="L118" s="890"/>
      <c r="M118" s="890"/>
      <c r="N118" s="890"/>
      <c r="O118" s="890"/>
      <c r="P118" s="891"/>
      <c r="Q118" s="890"/>
      <c r="R118" s="892">
        <v>46050232341</v>
      </c>
    </row>
    <row r="119" spans="1:18" s="865" customFormat="1" ht="3.75" customHeight="1" x14ac:dyDescent="0.2">
      <c r="A119" s="936"/>
      <c r="E119" s="937"/>
      <c r="F119" s="937"/>
      <c r="G119" s="937"/>
      <c r="I119" s="938"/>
      <c r="J119" s="938"/>
      <c r="K119" s="938"/>
      <c r="L119" s="938"/>
      <c r="M119" s="938"/>
      <c r="N119" s="938"/>
      <c r="O119" s="938"/>
      <c r="P119" s="938"/>
      <c r="Q119" s="938"/>
    </row>
    <row r="120" spans="1:18" s="865" customFormat="1" ht="11.25" customHeight="1" x14ac:dyDescent="0.2">
      <c r="A120" s="844" t="s">
        <v>634</v>
      </c>
      <c r="B120" s="845"/>
      <c r="C120" s="845"/>
      <c r="D120" s="845"/>
      <c r="E120" s="846"/>
      <c r="F120" s="847">
        <f>SUM(E11:E118)</f>
        <v>24.041000000000004</v>
      </c>
      <c r="G120" s="1406">
        <f>SUM(G11:G118)</f>
        <v>127723</v>
      </c>
      <c r="H120" s="848"/>
      <c r="I120" s="841"/>
      <c r="J120" s="848"/>
      <c r="K120" s="849" t="s">
        <v>46</v>
      </c>
      <c r="L120" s="850">
        <v>0</v>
      </c>
      <c r="M120" s="850">
        <v>0</v>
      </c>
      <c r="N120" s="841"/>
      <c r="O120" s="851" t="s">
        <v>1</v>
      </c>
      <c r="P120" s="852">
        <f>SUM(P11:P118)</f>
        <v>16016</v>
      </c>
      <c r="Q120" s="841"/>
      <c r="R120" s="841"/>
    </row>
    <row r="121" spans="1:18" s="865" customFormat="1" ht="11.25" customHeight="1" x14ac:dyDescent="0.2">
      <c r="A121" s="169" t="s">
        <v>47</v>
      </c>
      <c r="B121" s="853"/>
      <c r="C121" s="853"/>
      <c r="D121" s="853"/>
      <c r="E121" s="854"/>
      <c r="F121" s="170">
        <f>SUMIF($H$11:H118,"melnais",$E$11:E118)</f>
        <v>22.117000000000004</v>
      </c>
      <c r="G121" s="171">
        <f>SUMIF($H$11:H118,"melnais",$G$11:G118)</f>
        <v>121164</v>
      </c>
      <c r="H121" s="855"/>
      <c r="I121" s="842"/>
      <c r="J121" s="841"/>
      <c r="K121" s="841"/>
      <c r="L121" s="856"/>
      <c r="M121" s="856"/>
      <c r="N121" s="841"/>
      <c r="O121" s="841"/>
      <c r="P121" s="841"/>
      <c r="Q121" s="841"/>
      <c r="R121" s="841"/>
    </row>
    <row r="122" spans="1:18" s="865" customFormat="1" ht="11.25" customHeight="1" x14ac:dyDescent="0.2">
      <c r="A122" s="169" t="s">
        <v>48</v>
      </c>
      <c r="B122" s="853"/>
      <c r="C122" s="853"/>
      <c r="D122" s="853"/>
      <c r="E122" s="857"/>
      <c r="F122" s="170">
        <f>SUMIF($H$11:H118,"bruģis",$E$11:E118)</f>
        <v>0.21299999999999999</v>
      </c>
      <c r="G122" s="171">
        <f>SUMIF($H$11:H118,"bruģis",$G$11:G118)</f>
        <v>1065</v>
      </c>
      <c r="H122" s="841"/>
      <c r="I122" s="1353"/>
      <c r="J122" s="858"/>
      <c r="K122" s="843"/>
      <c r="L122" s="843"/>
      <c r="M122" s="843"/>
      <c r="N122" s="841"/>
      <c r="O122" s="841"/>
      <c r="P122" s="841"/>
      <c r="Q122" s="841"/>
      <c r="R122" s="841"/>
    </row>
    <row r="123" spans="1:18" s="865" customFormat="1" ht="11.25" customHeight="1" x14ac:dyDescent="0.2">
      <c r="A123" s="169" t="s">
        <v>49</v>
      </c>
      <c r="B123" s="853"/>
      <c r="C123" s="853"/>
      <c r="D123" s="853"/>
      <c r="E123" s="854"/>
      <c r="F123" s="170">
        <f>SUMIF($H$11:H118,"grants",$E$11:E118)</f>
        <v>1.232</v>
      </c>
      <c r="G123" s="171">
        <f>SUMIF($H$11:H118,"grants",$G$11:G118)</f>
        <v>4177</v>
      </c>
      <c r="H123" s="841"/>
      <c r="I123" s="841"/>
      <c r="J123" s="841"/>
      <c r="K123" s="843"/>
      <c r="L123" s="843"/>
      <c r="M123" s="843"/>
      <c r="N123" s="841"/>
      <c r="O123" s="841"/>
      <c r="P123" s="841"/>
      <c r="Q123" s="841"/>
      <c r="R123" s="841"/>
    </row>
    <row r="124" spans="1:18" s="865" customFormat="1" ht="11.25" customHeight="1" x14ac:dyDescent="0.2">
      <c r="A124" s="169" t="s">
        <v>394</v>
      </c>
      <c r="B124" s="853"/>
      <c r="C124" s="853"/>
      <c r="D124" s="853"/>
      <c r="E124" s="854"/>
      <c r="F124" s="170">
        <f>SUMIF($H$11:H118,"cits segums",$E$11:E118)</f>
        <v>0.47900000000000004</v>
      </c>
      <c r="G124" s="171">
        <f>SUMIF($H$11:H118,"cits segums",$G$11:G118)</f>
        <v>1317</v>
      </c>
      <c r="H124" s="842"/>
      <c r="I124" s="841"/>
      <c r="J124" s="859"/>
      <c r="K124" s="843"/>
      <c r="L124" s="843"/>
      <c r="M124" s="843"/>
      <c r="N124" s="841"/>
      <c r="O124" s="841"/>
      <c r="P124" s="841"/>
      <c r="Q124" s="841"/>
      <c r="R124" s="841"/>
    </row>
    <row r="125" spans="1:18" s="864" customFormat="1" ht="11.25" customHeight="1" x14ac:dyDescent="0.2">
      <c r="A125" s="9"/>
      <c r="B125" s="9"/>
      <c r="C125" s="9"/>
      <c r="D125" s="9"/>
      <c r="E125" s="80"/>
      <c r="F125" s="80"/>
      <c r="G125" s="172"/>
      <c r="H125" s="60"/>
      <c r="I125" s="16"/>
      <c r="J125" s="62"/>
      <c r="K125" s="61"/>
      <c r="L125" s="61"/>
      <c r="M125" s="61"/>
      <c r="N125" s="62"/>
      <c r="O125" s="62"/>
      <c r="P125" s="62"/>
      <c r="Q125" s="62"/>
      <c r="R125" s="62"/>
    </row>
    <row r="126" spans="1:18" s="864" customFormat="1" ht="11.25" customHeight="1" x14ac:dyDescent="0.2">
      <c r="A126" s="5"/>
      <c r="B126" s="81" t="s">
        <v>51</v>
      </c>
      <c r="C126" s="1720" t="str">
        <f>KOPA!$A$31</f>
        <v>2022.gada 18.oktobris</v>
      </c>
      <c r="D126" s="1720"/>
      <c r="E126" s="1720"/>
      <c r="F126" s="82"/>
      <c r="G126" s="81"/>
      <c r="H126" s="81"/>
      <c r="I126" s="81"/>
      <c r="J126" s="82"/>
      <c r="K126" s="82"/>
      <c r="L126" s="61"/>
      <c r="M126" s="61"/>
      <c r="N126" s="61"/>
      <c r="O126" s="1407"/>
      <c r="P126" s="1725" t="s">
        <v>572</v>
      </c>
      <c r="Q126" s="1725"/>
      <c r="R126" s="1725"/>
    </row>
    <row r="127" spans="1:18" s="864" customFormat="1" ht="11.25" customHeight="1" x14ac:dyDescent="0.2">
      <c r="A127" s="5"/>
      <c r="B127" s="81" t="s">
        <v>52</v>
      </c>
      <c r="C127" s="1720" t="s">
        <v>53</v>
      </c>
      <c r="D127" s="1720"/>
      <c r="E127" s="1720"/>
      <c r="F127" s="1720"/>
      <c r="G127" s="1720"/>
      <c r="H127" s="1720"/>
      <c r="I127" s="1720"/>
      <c r="J127" s="1720"/>
      <c r="K127" s="1720"/>
      <c r="L127" s="61"/>
      <c r="M127" s="83"/>
      <c r="N127" s="83"/>
      <c r="O127" s="1407"/>
      <c r="P127" s="1725"/>
      <c r="Q127" s="1725"/>
      <c r="R127" s="1725"/>
    </row>
    <row r="128" spans="1:18" s="864" customFormat="1" ht="11.25" customHeight="1" x14ac:dyDescent="0.2">
      <c r="A128" s="5"/>
      <c r="B128" s="81"/>
      <c r="C128" s="1721" t="s">
        <v>54</v>
      </c>
      <c r="D128" s="1721"/>
      <c r="E128" s="1721"/>
      <c r="F128" s="1721"/>
      <c r="G128" s="1721"/>
      <c r="H128" s="1721"/>
      <c r="I128" s="1721"/>
      <c r="J128" s="1721"/>
      <c r="K128" s="1721"/>
      <c r="L128" s="61"/>
      <c r="M128" s="1722" t="s">
        <v>55</v>
      </c>
      <c r="N128" s="1722"/>
      <c r="O128" s="1407"/>
      <c r="P128" s="1725"/>
      <c r="Q128" s="1725"/>
      <c r="R128" s="1725"/>
    </row>
    <row r="129" spans="1:18" s="864" customFormat="1" ht="11.25" customHeight="1" x14ac:dyDescent="0.2">
      <c r="A129" s="5"/>
      <c r="B129" s="81" t="s">
        <v>51</v>
      </c>
      <c r="C129" s="1720" t="str">
        <f>C126</f>
        <v>2022.gada 18.oktobris</v>
      </c>
      <c r="D129" s="1720"/>
      <c r="E129" s="1720"/>
      <c r="F129" s="82"/>
      <c r="G129" s="81"/>
      <c r="H129" s="81"/>
      <c r="I129" s="81"/>
      <c r="J129" s="82"/>
      <c r="K129" s="82"/>
      <c r="L129" s="61"/>
      <c r="M129" s="61"/>
      <c r="N129" s="61"/>
      <c r="O129" s="62"/>
      <c r="P129" s="62"/>
      <c r="Q129" s="62"/>
      <c r="R129" s="62"/>
    </row>
    <row r="130" spans="1:18" s="864" customFormat="1" ht="11.25" customHeight="1" x14ac:dyDescent="0.2">
      <c r="A130" s="5"/>
      <c r="B130" s="81" t="s">
        <v>56</v>
      </c>
      <c r="C130" s="1720" t="str">
        <f>KOPA!$N$31</f>
        <v>Dobeles novada domes priekšsēdētājs Ivars Gorskis</v>
      </c>
      <c r="D130" s="1720"/>
      <c r="E130" s="1720"/>
      <c r="F130" s="1720"/>
      <c r="G130" s="1720"/>
      <c r="H130" s="1720"/>
      <c r="I130" s="1720"/>
      <c r="J130" s="1720"/>
      <c r="K130" s="1720"/>
      <c r="L130" s="61"/>
      <c r="M130" s="83"/>
      <c r="N130" s="83"/>
      <c r="O130" s="62"/>
      <c r="P130" s="62"/>
      <c r="Q130" s="62"/>
      <c r="R130" s="62"/>
    </row>
    <row r="131" spans="1:18" s="864" customFormat="1" ht="11.25" customHeight="1" x14ac:dyDescent="0.2">
      <c r="A131" s="5"/>
      <c r="B131" s="81"/>
      <c r="C131" s="1721" t="s">
        <v>54</v>
      </c>
      <c r="D131" s="1721"/>
      <c r="E131" s="1721"/>
      <c r="F131" s="1721"/>
      <c r="G131" s="1721"/>
      <c r="H131" s="1721"/>
      <c r="I131" s="1721"/>
      <c r="J131" s="1721"/>
      <c r="K131" s="1721"/>
      <c r="L131" s="61"/>
      <c r="M131" s="1722" t="s">
        <v>55</v>
      </c>
      <c r="N131" s="1722"/>
      <c r="O131" s="62"/>
      <c r="P131" s="62"/>
      <c r="Q131" s="62"/>
      <c r="R131" s="62"/>
    </row>
    <row r="132" spans="1:18" s="864" customFormat="1" ht="11.25" customHeight="1" x14ac:dyDescent="0.2">
      <c r="A132" s="5"/>
      <c r="B132" s="81" t="s">
        <v>51</v>
      </c>
      <c r="C132" s="84" t="s">
        <v>57</v>
      </c>
      <c r="D132" s="84"/>
      <c r="E132" s="84"/>
      <c r="F132" s="81"/>
      <c r="G132" s="81"/>
      <c r="H132" s="81"/>
      <c r="I132" s="81"/>
      <c r="J132" s="82"/>
      <c r="K132" s="82"/>
      <c r="L132" s="61"/>
      <c r="M132" s="61"/>
      <c r="N132" s="61"/>
      <c r="O132" s="62"/>
      <c r="P132" s="62"/>
      <c r="Q132" s="62"/>
      <c r="R132" s="62"/>
    </row>
    <row r="133" spans="1:18" s="864" customFormat="1" ht="11.25" customHeight="1" x14ac:dyDescent="0.2">
      <c r="A133" s="5"/>
      <c r="B133" s="81" t="s">
        <v>58</v>
      </c>
      <c r="C133" s="1720" t="s">
        <v>1088</v>
      </c>
      <c r="D133" s="1720"/>
      <c r="E133" s="1720"/>
      <c r="F133" s="1720"/>
      <c r="G133" s="1720"/>
      <c r="H133" s="1720"/>
      <c r="I133" s="1720"/>
      <c r="J133" s="1720"/>
      <c r="K133" s="1720"/>
      <c r="L133" s="61"/>
      <c r="M133" s="83"/>
      <c r="N133" s="83"/>
      <c r="O133" s="62"/>
      <c r="P133" s="62"/>
      <c r="Q133" s="62"/>
      <c r="R133" s="62"/>
    </row>
    <row r="134" spans="1:18" s="939" customFormat="1" ht="11.25" customHeight="1" x14ac:dyDescent="0.2">
      <c r="A134" s="15"/>
      <c r="B134" s="16"/>
      <c r="C134" s="1721" t="s">
        <v>54</v>
      </c>
      <c r="D134" s="1721"/>
      <c r="E134" s="1721"/>
      <c r="F134" s="1721"/>
      <c r="G134" s="1721"/>
      <c r="H134" s="1721"/>
      <c r="I134" s="1721"/>
      <c r="J134" s="1721"/>
      <c r="K134" s="1721"/>
      <c r="L134" s="61"/>
      <c r="M134" s="1722" t="s">
        <v>55</v>
      </c>
      <c r="N134" s="1722"/>
      <c r="O134" s="61"/>
      <c r="P134" s="61"/>
      <c r="Q134" s="61"/>
      <c r="R134" s="62"/>
    </row>
    <row r="135" spans="1:18" s="865" customFormat="1" ht="12" customHeight="1" x14ac:dyDescent="0.2">
      <c r="E135" s="937"/>
      <c r="F135" s="937"/>
      <c r="G135" s="937"/>
      <c r="I135" s="938"/>
      <c r="J135" s="938"/>
      <c r="K135" s="938"/>
      <c r="L135" s="938"/>
      <c r="M135" s="938"/>
      <c r="N135" s="938"/>
      <c r="O135" s="938"/>
      <c r="P135" s="938"/>
      <c r="Q135" s="938"/>
    </row>
  </sheetData>
  <sheetProtection selectLockedCells="1" selectUnlockedCells="1"/>
  <mergeCells count="35">
    <mergeCell ref="E10:F10"/>
    <mergeCell ref="P126:R128"/>
    <mergeCell ref="C129:E129"/>
    <mergeCell ref="C126:E126"/>
    <mergeCell ref="C127:K127"/>
    <mergeCell ref="C128:K128"/>
    <mergeCell ref="M128:N128"/>
    <mergeCell ref="C130:K130"/>
    <mergeCell ref="C131:K131"/>
    <mergeCell ref="M131:N131"/>
    <mergeCell ref="C133:K133"/>
    <mergeCell ref="C134:K134"/>
    <mergeCell ref="M134:N134"/>
    <mergeCell ref="C8:D8"/>
    <mergeCell ref="G8:G9"/>
    <mergeCell ref="H8:H9"/>
    <mergeCell ref="A6:A9"/>
    <mergeCell ref="B6:B9"/>
    <mergeCell ref="E8:F8"/>
    <mergeCell ref="R8:R9"/>
    <mergeCell ref="C1:P1"/>
    <mergeCell ref="C3:P3"/>
    <mergeCell ref="A5:R5"/>
    <mergeCell ref="C6:P6"/>
    <mergeCell ref="Q6:R7"/>
    <mergeCell ref="C7:H7"/>
    <mergeCell ref="I7:O7"/>
    <mergeCell ref="P7:P9"/>
    <mergeCell ref="I8:I9"/>
    <mergeCell ref="J8:K8"/>
    <mergeCell ref="L8:L9"/>
    <mergeCell ref="M8:M9"/>
    <mergeCell ref="N8:N9"/>
    <mergeCell ref="Q8:Q9"/>
    <mergeCell ref="O8:O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firstPageNumber="0" orientation="landscape" horizontalDpi="300" verticalDpi="300" r:id="rId1"/>
  <headerFooter scaleWithDoc="0">
    <oddFooter>&amp;RLapa &amp;P+1 no &amp;N</oddFooter>
  </headerFooter>
  <rowBreaks count="2" manualBreakCount="2">
    <brk id="46" max="16383" man="1"/>
    <brk id="9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A8F2-77AD-4541-B8D0-5A2113C22BA3}">
  <sheetPr codeName="Sheet20"/>
  <dimension ref="A1:T39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258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21">
        <v>1</v>
      </c>
      <c r="B10" s="1726">
        <v>2</v>
      </c>
      <c r="C10" s="1727"/>
      <c r="D10" s="21">
        <v>3</v>
      </c>
      <c r="E10" s="21">
        <v>4</v>
      </c>
      <c r="F10" s="1723">
        <v>5</v>
      </c>
      <c r="G10" s="1724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20" x14ac:dyDescent="0.2">
      <c r="A11" s="442">
        <v>1</v>
      </c>
      <c r="B11" s="24">
        <v>5402</v>
      </c>
      <c r="C11" s="245" t="s">
        <v>259</v>
      </c>
      <c r="D11" s="476">
        <v>0</v>
      </c>
      <c r="E11" s="337">
        <v>0.95</v>
      </c>
      <c r="F11" s="251">
        <v>0.95</v>
      </c>
      <c r="G11" s="252"/>
      <c r="H11" s="253" t="s">
        <v>42</v>
      </c>
      <c r="I11" s="30"/>
      <c r="J11" s="30"/>
      <c r="K11" s="30"/>
      <c r="L11" s="30"/>
      <c r="M11" s="30"/>
      <c r="N11" s="30"/>
      <c r="O11" s="30"/>
      <c r="P11" s="30"/>
      <c r="Q11" s="427">
        <v>46540020060</v>
      </c>
      <c r="R11" s="427">
        <v>46540020060</v>
      </c>
    </row>
    <row r="12" spans="1:20" x14ac:dyDescent="0.2">
      <c r="A12" s="467"/>
      <c r="B12" s="480"/>
      <c r="C12" s="497"/>
      <c r="D12" s="462">
        <v>0.95</v>
      </c>
      <c r="E12" s="352">
        <v>1.63</v>
      </c>
      <c r="F12" s="258">
        <v>0.68</v>
      </c>
      <c r="G12" s="259">
        <f>SUM(F11:F12)</f>
        <v>1.63</v>
      </c>
      <c r="H12" s="353" t="s">
        <v>42</v>
      </c>
      <c r="I12" s="47"/>
      <c r="J12" s="47"/>
      <c r="K12" s="47"/>
      <c r="L12" s="47"/>
      <c r="M12" s="47"/>
      <c r="N12" s="47"/>
      <c r="O12" s="47"/>
      <c r="P12" s="47"/>
      <c r="Q12" s="431" t="s">
        <v>76</v>
      </c>
      <c r="R12" s="498">
        <v>46540020018007</v>
      </c>
    </row>
    <row r="13" spans="1:20" x14ac:dyDescent="0.2">
      <c r="A13" s="442">
        <v>2</v>
      </c>
      <c r="B13" s="304">
        <v>5404</v>
      </c>
      <c r="C13" s="443" t="s">
        <v>260</v>
      </c>
      <c r="D13" s="435">
        <v>0</v>
      </c>
      <c r="E13" s="436">
        <v>0.11</v>
      </c>
      <c r="F13" s="1181">
        <v>0.11</v>
      </c>
      <c r="G13" s="1415"/>
      <c r="H13" s="444" t="s">
        <v>42</v>
      </c>
      <c r="I13" s="30"/>
      <c r="J13" s="30"/>
      <c r="K13" s="30"/>
      <c r="L13" s="30"/>
      <c r="M13" s="30"/>
      <c r="N13" s="30"/>
      <c r="O13" s="30"/>
      <c r="P13" s="30"/>
      <c r="Q13" s="427">
        <v>46540030137</v>
      </c>
      <c r="R13" s="427">
        <v>46540030137</v>
      </c>
    </row>
    <row r="14" spans="1:20" x14ac:dyDescent="0.2">
      <c r="A14" s="452"/>
      <c r="B14" s="453"/>
      <c r="C14" s="481"/>
      <c r="D14" s="455">
        <v>0.15</v>
      </c>
      <c r="E14" s="456">
        <v>0.29000000000000004</v>
      </c>
      <c r="F14" s="1416">
        <v>0.14000000000000001</v>
      </c>
      <c r="G14" s="259">
        <f>SUM(F13:F14)</f>
        <v>0.25</v>
      </c>
      <c r="H14" s="457" t="s">
        <v>42</v>
      </c>
      <c r="I14" s="47"/>
      <c r="J14" s="47"/>
      <c r="K14" s="47"/>
      <c r="L14" s="47"/>
      <c r="M14" s="47"/>
      <c r="N14" s="47"/>
      <c r="O14" s="47"/>
      <c r="P14" s="47"/>
      <c r="Q14" s="431">
        <v>46540030138</v>
      </c>
      <c r="R14" s="431">
        <v>46540030138</v>
      </c>
    </row>
    <row r="15" spans="1:20" x14ac:dyDescent="0.2">
      <c r="A15" s="442">
        <v>3</v>
      </c>
      <c r="B15" s="24">
        <v>5412</v>
      </c>
      <c r="C15" s="245" t="s">
        <v>261</v>
      </c>
      <c r="D15" s="476">
        <v>0</v>
      </c>
      <c r="E15" s="337">
        <v>0.09</v>
      </c>
      <c r="F15" s="251">
        <v>0.09</v>
      </c>
      <c r="G15" s="252"/>
      <c r="H15" s="253" t="s">
        <v>42</v>
      </c>
      <c r="I15" s="30"/>
      <c r="J15" s="30"/>
      <c r="K15" s="30"/>
      <c r="L15" s="30"/>
      <c r="M15" s="30"/>
      <c r="N15" s="30"/>
      <c r="O15" s="30"/>
      <c r="P15" s="30"/>
      <c r="Q15" s="427" t="s">
        <v>76</v>
      </c>
      <c r="R15" s="499">
        <v>46540060103017</v>
      </c>
    </row>
    <row r="16" spans="1:20" x14ac:dyDescent="0.2">
      <c r="A16" s="467"/>
      <c r="B16" s="480"/>
      <c r="C16" s="497"/>
      <c r="D16" s="462">
        <v>0.09</v>
      </c>
      <c r="E16" s="352">
        <v>0.76</v>
      </c>
      <c r="F16" s="258">
        <v>0.67</v>
      </c>
      <c r="G16" s="259">
        <f>SUM(F15:F16)</f>
        <v>0.76</v>
      </c>
      <c r="H16" s="353" t="s">
        <v>42</v>
      </c>
      <c r="I16" s="47"/>
      <c r="J16" s="47"/>
      <c r="K16" s="47"/>
      <c r="L16" s="47"/>
      <c r="M16" s="47"/>
      <c r="N16" s="47"/>
      <c r="O16" s="47"/>
      <c r="P16" s="47"/>
      <c r="Q16" s="431">
        <v>46540060195</v>
      </c>
      <c r="R16" s="431">
        <v>46540060195</v>
      </c>
    </row>
    <row r="17" spans="1:18" x14ac:dyDescent="0.2">
      <c r="A17" s="500">
        <v>4</v>
      </c>
      <c r="B17" s="501">
        <v>5419</v>
      </c>
      <c r="C17" s="502" t="s">
        <v>262</v>
      </c>
      <c r="D17" s="476">
        <v>0</v>
      </c>
      <c r="E17" s="337">
        <v>0.11</v>
      </c>
      <c r="F17" s="231">
        <v>0.11</v>
      </c>
      <c r="G17" s="100">
        <f>F17</f>
        <v>0.11</v>
      </c>
      <c r="H17" s="29" t="s">
        <v>42</v>
      </c>
      <c r="I17" s="92"/>
      <c r="J17" s="92"/>
      <c r="K17" s="92"/>
      <c r="L17" s="92"/>
      <c r="M17" s="92"/>
      <c r="N17" s="92"/>
      <c r="O17" s="92"/>
      <c r="P17" s="92"/>
      <c r="Q17" s="427">
        <v>46540060240</v>
      </c>
      <c r="R17" s="427">
        <v>46540060240</v>
      </c>
    </row>
    <row r="18" spans="1:18" x14ac:dyDescent="0.2">
      <c r="A18" s="320">
        <v>5</v>
      </c>
      <c r="B18" s="284">
        <v>5420</v>
      </c>
      <c r="C18" s="504" t="s">
        <v>263</v>
      </c>
      <c r="D18" s="505">
        <v>0</v>
      </c>
      <c r="E18" s="437">
        <v>0.93</v>
      </c>
      <c r="F18" s="1418">
        <v>0.93</v>
      </c>
      <c r="G18" s="100">
        <f t="shared" ref="G18:G20" si="0">F18</f>
        <v>0.93</v>
      </c>
      <c r="H18" s="285" t="s">
        <v>42</v>
      </c>
      <c r="I18" s="92"/>
      <c r="J18" s="92"/>
      <c r="K18" s="92"/>
      <c r="L18" s="92"/>
      <c r="M18" s="92"/>
      <c r="N18" s="92"/>
      <c r="O18" s="92"/>
      <c r="P18" s="92"/>
      <c r="Q18" s="471">
        <v>46540060197</v>
      </c>
      <c r="R18" s="471">
        <v>46540060197</v>
      </c>
    </row>
    <row r="19" spans="1:18" x14ac:dyDescent="0.2">
      <c r="A19" s="320">
        <v>6</v>
      </c>
      <c r="B19" s="284">
        <v>5421</v>
      </c>
      <c r="C19" s="504" t="s">
        <v>264</v>
      </c>
      <c r="D19" s="505">
        <v>0</v>
      </c>
      <c r="E19" s="437">
        <v>1.71</v>
      </c>
      <c r="F19" s="1418">
        <v>1.71</v>
      </c>
      <c r="G19" s="100">
        <f t="shared" si="0"/>
        <v>1.71</v>
      </c>
      <c r="H19" s="285" t="s">
        <v>42</v>
      </c>
      <c r="I19" s="92"/>
      <c r="J19" s="92"/>
      <c r="K19" s="92"/>
      <c r="L19" s="92"/>
      <c r="M19" s="92"/>
      <c r="N19" s="92"/>
      <c r="O19" s="92"/>
      <c r="P19" s="92"/>
      <c r="Q19" s="471">
        <v>46540060192</v>
      </c>
      <c r="R19" s="471">
        <v>46540060192</v>
      </c>
    </row>
    <row r="20" spans="1:18" x14ac:dyDescent="0.2">
      <c r="A20" s="500">
        <v>7</v>
      </c>
      <c r="B20" s="501">
        <v>5422</v>
      </c>
      <c r="C20" s="219" t="s">
        <v>265</v>
      </c>
      <c r="D20" s="462">
        <v>0.21</v>
      </c>
      <c r="E20" s="352">
        <v>0.54</v>
      </c>
      <c r="F20" s="258">
        <v>0.33</v>
      </c>
      <c r="G20" s="100">
        <f t="shared" si="0"/>
        <v>0.33</v>
      </c>
      <c r="H20" s="353" t="s">
        <v>42</v>
      </c>
      <c r="I20" s="92"/>
      <c r="J20" s="92"/>
      <c r="K20" s="92"/>
      <c r="L20" s="92"/>
      <c r="M20" s="92"/>
      <c r="N20" s="92"/>
      <c r="O20" s="92"/>
      <c r="P20" s="92"/>
      <c r="Q20" s="431">
        <v>46540060201</v>
      </c>
      <c r="R20" s="431">
        <v>46540060201</v>
      </c>
    </row>
    <row r="21" spans="1:18" x14ac:dyDescent="0.2">
      <c r="A21" s="442">
        <v>9</v>
      </c>
      <c r="B21" s="24">
        <v>5432</v>
      </c>
      <c r="C21" s="250" t="s">
        <v>266</v>
      </c>
      <c r="D21" s="476">
        <v>0</v>
      </c>
      <c r="E21" s="337">
        <v>1.17</v>
      </c>
      <c r="F21" s="251">
        <v>1.17</v>
      </c>
      <c r="G21" s="252"/>
      <c r="H21" s="253" t="s">
        <v>42</v>
      </c>
      <c r="I21" s="30"/>
      <c r="J21" s="30"/>
      <c r="K21" s="30"/>
      <c r="L21" s="30"/>
      <c r="M21" s="30"/>
      <c r="N21" s="30"/>
      <c r="O21" s="30"/>
      <c r="P21" s="30"/>
      <c r="Q21" s="427">
        <v>46540050222</v>
      </c>
      <c r="R21" s="427">
        <v>46540050222</v>
      </c>
    </row>
    <row r="22" spans="1:18" x14ac:dyDescent="0.2">
      <c r="A22" s="445"/>
      <c r="B22" s="33"/>
      <c r="C22" s="506"/>
      <c r="D22" s="474">
        <v>1.17</v>
      </c>
      <c r="E22" s="362">
        <v>1.93</v>
      </c>
      <c r="F22" s="1409">
        <v>0.76</v>
      </c>
      <c r="G22" s="1410"/>
      <c r="H22" s="363" t="s">
        <v>42</v>
      </c>
      <c r="I22" s="107"/>
      <c r="J22" s="107"/>
      <c r="K22" s="107"/>
      <c r="L22" s="107"/>
      <c r="M22" s="107"/>
      <c r="N22" s="107"/>
      <c r="O22" s="107"/>
      <c r="P22" s="107"/>
      <c r="Q22" s="451" t="s">
        <v>76</v>
      </c>
      <c r="R22" s="507">
        <v>46540050117005</v>
      </c>
    </row>
    <row r="23" spans="1:18" x14ac:dyDescent="0.2">
      <c r="A23" s="467"/>
      <c r="B23" s="480"/>
      <c r="C23" s="257"/>
      <c r="D23" s="462">
        <v>1.93</v>
      </c>
      <c r="E23" s="352">
        <v>2.4700000000000002</v>
      </c>
      <c r="F23" s="258">
        <v>0.54</v>
      </c>
      <c r="G23" s="259">
        <f>SUM(F21:F23)</f>
        <v>2.4699999999999998</v>
      </c>
      <c r="H23" s="353" t="s">
        <v>42</v>
      </c>
      <c r="I23" s="47"/>
      <c r="J23" s="47"/>
      <c r="K23" s="47"/>
      <c r="L23" s="47"/>
      <c r="M23" s="47"/>
      <c r="N23" s="47"/>
      <c r="O23" s="47"/>
      <c r="P23" s="47"/>
      <c r="Q23" s="431">
        <v>46540050219</v>
      </c>
      <c r="R23" s="431">
        <v>46540050219</v>
      </c>
    </row>
    <row r="24" spans="1:18" ht="3.75" customHeight="1" x14ac:dyDescent="0.2"/>
    <row r="25" spans="1:18" ht="12.75" customHeight="1" x14ac:dyDescent="0.2">
      <c r="A25" s="63" t="s">
        <v>209</v>
      </c>
      <c r="B25" s="64"/>
      <c r="C25" s="65"/>
      <c r="D25" s="65"/>
      <c r="E25" s="66"/>
      <c r="F25" s="67">
        <f>SUM(F11:F23)</f>
        <v>8.1900000000000013</v>
      </c>
      <c r="G25" s="1202"/>
      <c r="H25" s="68"/>
      <c r="I25" s="16"/>
      <c r="J25" s="69"/>
      <c r="K25" s="70" t="s">
        <v>46</v>
      </c>
      <c r="L25" s="71">
        <f>SUM(L11:L23)</f>
        <v>0</v>
      </c>
      <c r="M25" s="71">
        <f>SUM(M11:M23)</f>
        <v>0</v>
      </c>
      <c r="N25" s="62"/>
      <c r="O25" s="70" t="s">
        <v>1</v>
      </c>
      <c r="P25" s="71">
        <f>SUM(P11:P23)</f>
        <v>0</v>
      </c>
      <c r="Q25" s="62"/>
    </row>
    <row r="26" spans="1:18" ht="12.75" customHeight="1" x14ac:dyDescent="0.2">
      <c r="A26" s="72" t="s">
        <v>47</v>
      </c>
      <c r="B26" s="73"/>
      <c r="C26" s="74"/>
      <c r="D26" s="74"/>
      <c r="E26" s="75"/>
      <c r="F26" s="955">
        <f>SUMIF(H11:H23,"melnais",F11:F23)</f>
        <v>0</v>
      </c>
      <c r="G26" s="1203"/>
      <c r="H26" s="76"/>
      <c r="I26" s="77"/>
      <c r="J26" s="62"/>
      <c r="K26" s="62"/>
      <c r="L26" s="78"/>
      <c r="M26" s="78"/>
      <c r="N26" s="62"/>
      <c r="O26" s="62"/>
      <c r="P26" s="62"/>
      <c r="Q26" s="62"/>
    </row>
    <row r="27" spans="1:18" ht="12.75" customHeight="1" x14ac:dyDescent="0.2">
      <c r="A27" s="72" t="s">
        <v>48</v>
      </c>
      <c r="B27" s="73"/>
      <c r="C27" s="74"/>
      <c r="D27" s="74"/>
      <c r="E27" s="75"/>
      <c r="F27" s="955">
        <f>SUMIF(H11:H23,"bruģis",F11:F23)</f>
        <v>0</v>
      </c>
      <c r="G27" s="1203"/>
      <c r="I27" s="16"/>
      <c r="J27" s="62"/>
      <c r="N27" s="62"/>
      <c r="O27" s="62"/>
      <c r="P27" s="62"/>
      <c r="Q27" s="62"/>
    </row>
    <row r="28" spans="1:18" ht="12.75" customHeight="1" x14ac:dyDescent="0.2">
      <c r="A28" s="72" t="s">
        <v>49</v>
      </c>
      <c r="B28" s="73"/>
      <c r="C28" s="74"/>
      <c r="D28" s="74"/>
      <c r="E28" s="75"/>
      <c r="F28" s="955">
        <f>SUMIF(H11:H23,"grants",F11:F23)</f>
        <v>8.1900000000000013</v>
      </c>
      <c r="G28" s="1203"/>
      <c r="I28" s="16"/>
      <c r="J28" s="62"/>
      <c r="N28" s="62"/>
      <c r="O28" s="62"/>
      <c r="Q28" s="62"/>
    </row>
    <row r="29" spans="1:18" ht="12.75" customHeight="1" x14ac:dyDescent="0.2">
      <c r="A29" s="72" t="s">
        <v>50</v>
      </c>
      <c r="B29" s="73"/>
      <c r="C29" s="74"/>
      <c r="D29" s="74"/>
      <c r="E29" s="75"/>
      <c r="F29" s="955">
        <f>SUMIF(H11:H23,"cits segums",F11:F23)</f>
        <v>0</v>
      </c>
      <c r="G29" s="1203"/>
      <c r="H29" s="77"/>
      <c r="I29" s="16"/>
      <c r="J29" s="79"/>
      <c r="N29" s="62"/>
      <c r="O29" s="62"/>
      <c r="P29" s="62"/>
      <c r="Q29" s="62"/>
    </row>
    <row r="30" spans="1:18" ht="5.25" customHeight="1" x14ac:dyDescent="0.2">
      <c r="D30" s="9"/>
      <c r="E30" s="9"/>
      <c r="F30" s="80"/>
      <c r="G30" s="80"/>
      <c r="H30" s="60"/>
      <c r="I30" s="16"/>
      <c r="J30" s="62"/>
      <c r="N30" s="62"/>
      <c r="O30" s="62"/>
      <c r="P30" s="62"/>
      <c r="Q30" s="62"/>
    </row>
    <row r="31" spans="1:18" ht="12.75" customHeight="1" x14ac:dyDescent="0.2">
      <c r="A31" s="5"/>
      <c r="B31" s="5"/>
      <c r="C31" s="6" t="s">
        <v>51</v>
      </c>
      <c r="D31" s="1720" t="str">
        <f>KOPA!$A$31</f>
        <v>2022.gada 18.oktobris</v>
      </c>
      <c r="E31" s="1720"/>
      <c r="F31" s="1720"/>
      <c r="G31" s="82"/>
      <c r="H31" s="81"/>
      <c r="I31" s="81"/>
      <c r="J31" s="82"/>
      <c r="K31" s="82"/>
      <c r="O31" s="62"/>
      <c r="P31" s="62"/>
      <c r="Q31" s="62"/>
    </row>
    <row r="32" spans="1:18" ht="12.75" customHeight="1" x14ac:dyDescent="0.2">
      <c r="A32" s="5"/>
      <c r="B32" s="5"/>
      <c r="C32" s="6" t="s">
        <v>52</v>
      </c>
      <c r="D32" s="1720" t="s">
        <v>53</v>
      </c>
      <c r="E32" s="1720"/>
      <c r="F32" s="1720"/>
      <c r="G32" s="1720"/>
      <c r="H32" s="1720"/>
      <c r="I32" s="1720"/>
      <c r="J32" s="1720"/>
      <c r="K32" s="1720"/>
      <c r="M32" s="83"/>
      <c r="N32" s="83"/>
      <c r="O32" s="62"/>
      <c r="P32" s="1725" t="s">
        <v>572</v>
      </c>
      <c r="Q32" s="1725"/>
      <c r="R32" s="1725"/>
    </row>
    <row r="33" spans="1:18" ht="12.75" customHeight="1" x14ac:dyDescent="0.2">
      <c r="A33" s="5"/>
      <c r="B33" s="5"/>
      <c r="C33" s="6"/>
      <c r="D33" s="1721" t="s">
        <v>54</v>
      </c>
      <c r="E33" s="1721"/>
      <c r="F33" s="1721"/>
      <c r="G33" s="1721"/>
      <c r="H33" s="1721"/>
      <c r="I33" s="1721"/>
      <c r="J33" s="1721"/>
      <c r="K33" s="1721"/>
      <c r="M33" s="1722" t="s">
        <v>55</v>
      </c>
      <c r="N33" s="1722"/>
      <c r="O33" s="62"/>
      <c r="P33" s="1725"/>
      <c r="Q33" s="1725"/>
      <c r="R33" s="1725"/>
    </row>
    <row r="34" spans="1:18" x14ac:dyDescent="0.2">
      <c r="A34" s="5"/>
      <c r="B34" s="5"/>
      <c r="C34" s="6" t="s">
        <v>51</v>
      </c>
      <c r="D34" s="1728" t="str">
        <f>D31</f>
        <v>2022.gada 18.oktobris</v>
      </c>
      <c r="E34" s="1728"/>
      <c r="F34" s="1728"/>
      <c r="G34" s="82"/>
      <c r="H34" s="81"/>
      <c r="I34" s="81"/>
      <c r="J34" s="82"/>
      <c r="K34" s="82"/>
      <c r="O34" s="62"/>
      <c r="P34" s="1725"/>
      <c r="Q34" s="1725"/>
      <c r="R34" s="1725"/>
    </row>
    <row r="35" spans="1:18" x14ac:dyDescent="0.2">
      <c r="A35" s="5"/>
      <c r="B35" s="5"/>
      <c r="C35" s="6" t="s">
        <v>56</v>
      </c>
      <c r="D35" s="1720" t="str">
        <f>KOPA!$N$31</f>
        <v>Dobeles novada domes priekšsēdētājs Ivars Gorskis</v>
      </c>
      <c r="E35" s="1720"/>
      <c r="F35" s="1720"/>
      <c r="G35" s="1720"/>
      <c r="H35" s="1720"/>
      <c r="I35" s="1720"/>
      <c r="J35" s="1720"/>
      <c r="K35" s="1720"/>
      <c r="M35" s="83"/>
      <c r="N35" s="83"/>
      <c r="O35" s="62"/>
      <c r="P35" s="824"/>
      <c r="Q35" s="824"/>
      <c r="R35" s="824"/>
    </row>
    <row r="36" spans="1:18" x14ac:dyDescent="0.2">
      <c r="A36" s="5"/>
      <c r="B36" s="5"/>
      <c r="C36" s="6"/>
      <c r="D36" s="1721" t="s">
        <v>54</v>
      </c>
      <c r="E36" s="1721"/>
      <c r="F36" s="1721"/>
      <c r="G36" s="1721"/>
      <c r="H36" s="1721"/>
      <c r="I36" s="1721"/>
      <c r="J36" s="1721"/>
      <c r="K36" s="1721"/>
      <c r="M36" s="1722" t="s">
        <v>55</v>
      </c>
      <c r="N36" s="1722"/>
      <c r="O36" s="62"/>
      <c r="P36" s="62"/>
      <c r="Q36" s="62"/>
    </row>
    <row r="37" spans="1:18" x14ac:dyDescent="0.2">
      <c r="A37" s="5"/>
      <c r="B37" s="5"/>
      <c r="C37" s="6" t="s">
        <v>51</v>
      </c>
      <c r="D37" s="84" t="s">
        <v>57</v>
      </c>
      <c r="E37" s="84"/>
      <c r="F37" s="84"/>
      <c r="G37" s="81"/>
      <c r="H37" s="81"/>
      <c r="I37" s="81"/>
      <c r="J37" s="82"/>
      <c r="K37" s="82"/>
      <c r="O37" s="62"/>
      <c r="P37" s="62"/>
      <c r="Q37" s="62"/>
    </row>
    <row r="38" spans="1:18" x14ac:dyDescent="0.2">
      <c r="A38" s="5"/>
      <c r="B38" s="5"/>
      <c r="C38" s="6" t="s">
        <v>58</v>
      </c>
      <c r="D38" s="1720" t="s">
        <v>1088</v>
      </c>
      <c r="E38" s="1720"/>
      <c r="F38" s="1720"/>
      <c r="G38" s="1720"/>
      <c r="H38" s="1720"/>
      <c r="I38" s="1720"/>
      <c r="J38" s="1720"/>
      <c r="K38" s="1720"/>
      <c r="M38" s="83"/>
      <c r="N38" s="83"/>
      <c r="O38" s="62"/>
      <c r="P38" s="62"/>
      <c r="Q38" s="62"/>
    </row>
    <row r="39" spans="1:18" x14ac:dyDescent="0.2">
      <c r="D39" s="1721" t="s">
        <v>54</v>
      </c>
      <c r="E39" s="1721"/>
      <c r="F39" s="1721"/>
      <c r="G39" s="1721"/>
      <c r="H39" s="1721"/>
      <c r="I39" s="1721"/>
      <c r="J39" s="1721"/>
      <c r="K39" s="1721"/>
      <c r="M39" s="1722" t="s">
        <v>55</v>
      </c>
      <c r="N39" s="1722"/>
    </row>
  </sheetData>
  <sheetProtection selectLockedCells="1" selectUnlockedCells="1"/>
  <mergeCells count="35"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  <mergeCell ref="M39:N39"/>
    <mergeCell ref="Q8:Q9"/>
    <mergeCell ref="D35:K35"/>
    <mergeCell ref="D36:K36"/>
    <mergeCell ref="M36:N36"/>
    <mergeCell ref="D38:K38"/>
    <mergeCell ref="F8:G8"/>
    <mergeCell ref="F10:G10"/>
    <mergeCell ref="P32:R34"/>
    <mergeCell ref="D34:F34"/>
    <mergeCell ref="I8:I9"/>
    <mergeCell ref="J8:K8"/>
    <mergeCell ref="L8:L9"/>
    <mergeCell ref="D39:K39"/>
    <mergeCell ref="B10:C10"/>
    <mergeCell ref="D31:F31"/>
    <mergeCell ref="D32:K32"/>
    <mergeCell ref="D33:K33"/>
    <mergeCell ref="M33:N33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A3C0B-6FF1-431F-A4E7-69B12236DE3E}">
  <sheetPr codeName="Sheet21">
    <tabColor theme="2" tint="-0.249977111117893"/>
  </sheetPr>
  <dimension ref="A1:S27"/>
  <sheetViews>
    <sheetView showGridLines="0" view="pageLayout" zoomScaleNormal="100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19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19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5"/>
      <c r="C3" s="6"/>
      <c r="D3" s="1702" t="s">
        <v>822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</row>
    <row r="4" spans="1:19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19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19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19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19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19" s="22" customFormat="1" ht="12" customHeight="1" x14ac:dyDescent="0.2">
      <c r="A10" s="21">
        <v>1</v>
      </c>
      <c r="B10" s="1726">
        <v>2</v>
      </c>
      <c r="C10" s="1727"/>
      <c r="D10" s="21">
        <v>3</v>
      </c>
      <c r="E10" s="21">
        <v>4</v>
      </c>
      <c r="F10" s="1726">
        <v>5</v>
      </c>
      <c r="G10" s="1727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19" ht="12.75" customHeight="1" x14ac:dyDescent="0.2">
      <c r="A11" s="1259">
        <v>1</v>
      </c>
      <c r="B11" s="98" t="s">
        <v>823</v>
      </c>
      <c r="C11" s="385" t="s">
        <v>824</v>
      </c>
      <c r="D11" s="483">
        <v>0</v>
      </c>
      <c r="E11" s="386">
        <v>2.68</v>
      </c>
      <c r="F11" s="1260">
        <v>2.68</v>
      </c>
      <c r="G11" s="1261">
        <f>F11</f>
        <v>2.68</v>
      </c>
      <c r="H11" s="387" t="s">
        <v>42</v>
      </c>
      <c r="I11" s="387"/>
      <c r="J11" s="387"/>
      <c r="K11" s="387"/>
      <c r="L11" s="387"/>
      <c r="M11" s="387"/>
      <c r="N11" s="387"/>
      <c r="O11" s="387"/>
      <c r="P11" s="387"/>
      <c r="Q11" s="98">
        <v>46560060411</v>
      </c>
      <c r="R11" s="92">
        <v>46560060411</v>
      </c>
    </row>
    <row r="12" spans="1:19" ht="6" customHeight="1" x14ac:dyDescent="0.2"/>
    <row r="13" spans="1:19" ht="12.75" customHeight="1" x14ac:dyDescent="0.2">
      <c r="A13" s="63" t="s">
        <v>101</v>
      </c>
      <c r="B13" s="64"/>
      <c r="C13" s="65"/>
      <c r="D13" s="65"/>
      <c r="E13" s="66"/>
      <c r="F13" s="67">
        <f>SUM(F11:F11)</f>
        <v>2.68</v>
      </c>
      <c r="G13" s="1202"/>
      <c r="H13" s="68"/>
      <c r="I13" s="16"/>
      <c r="J13" s="69"/>
      <c r="K13" s="70" t="s">
        <v>46</v>
      </c>
      <c r="L13" s="71">
        <f>SUM(L11:L11)</f>
        <v>0</v>
      </c>
      <c r="M13" s="71">
        <f>SUM(M11:M11)</f>
        <v>0</v>
      </c>
      <c r="N13" s="62"/>
      <c r="O13" s="70" t="s">
        <v>1</v>
      </c>
      <c r="P13" s="71">
        <f>SUM(P11:P11)</f>
        <v>0</v>
      </c>
      <c r="Q13" s="62"/>
    </row>
    <row r="14" spans="1:19" ht="12.75" customHeight="1" x14ac:dyDescent="0.2">
      <c r="A14" s="72" t="s">
        <v>47</v>
      </c>
      <c r="B14" s="73"/>
      <c r="C14" s="74"/>
      <c r="D14" s="74"/>
      <c r="E14" s="75"/>
      <c r="F14" s="955">
        <f>SUMIF(H11,"melnais",F11)</f>
        <v>0</v>
      </c>
      <c r="G14" s="1203"/>
      <c r="H14" s="76"/>
      <c r="I14" s="77"/>
      <c r="J14" s="62"/>
      <c r="K14" s="62"/>
      <c r="L14" s="78"/>
      <c r="M14" s="78"/>
      <c r="N14" s="62"/>
      <c r="O14" s="62"/>
      <c r="P14" s="62"/>
      <c r="Q14" s="62"/>
    </row>
    <row r="15" spans="1:19" ht="12.75" customHeight="1" x14ac:dyDescent="0.2">
      <c r="A15" s="72" t="s">
        <v>48</v>
      </c>
      <c r="B15" s="73"/>
      <c r="C15" s="74"/>
      <c r="D15" s="74"/>
      <c r="E15" s="75"/>
      <c r="F15" s="955">
        <f>SUMIF(H11,"bruģis",F11)</f>
        <v>0</v>
      </c>
      <c r="G15" s="1203"/>
      <c r="I15" s="16"/>
      <c r="J15" s="62"/>
      <c r="N15" s="62"/>
      <c r="O15" s="62"/>
      <c r="P15" s="62"/>
      <c r="Q15" s="62"/>
    </row>
    <row r="16" spans="1:19" ht="12.75" customHeight="1" x14ac:dyDescent="0.2">
      <c r="A16" s="72" t="s">
        <v>49</v>
      </c>
      <c r="B16" s="73"/>
      <c r="C16" s="74"/>
      <c r="D16" s="74"/>
      <c r="E16" s="75"/>
      <c r="F16" s="955">
        <f>SUMIF(H11,"grants",F11)</f>
        <v>2.68</v>
      </c>
      <c r="G16" s="1203"/>
      <c r="I16" s="16"/>
      <c r="J16" s="62"/>
      <c r="N16" s="62"/>
      <c r="O16" s="62"/>
      <c r="P16" s="62"/>
      <c r="Q16" s="62"/>
    </row>
    <row r="17" spans="1:18" ht="12.75" customHeight="1" x14ac:dyDescent="0.2">
      <c r="A17" s="72" t="s">
        <v>50</v>
      </c>
      <c r="B17" s="73"/>
      <c r="C17" s="74"/>
      <c r="D17" s="74"/>
      <c r="E17" s="75"/>
      <c r="F17" s="955">
        <f>SUMIF(H11,"cits segums",F11)</f>
        <v>0</v>
      </c>
      <c r="G17" s="1203"/>
      <c r="H17" s="77"/>
      <c r="I17" s="16"/>
      <c r="J17" s="79"/>
      <c r="N17" s="62"/>
      <c r="O17" s="62"/>
      <c r="P17" s="62"/>
      <c r="Q17" s="62"/>
    </row>
    <row r="18" spans="1:18" ht="12.75" customHeight="1" x14ac:dyDescent="0.2">
      <c r="D18" s="9"/>
      <c r="E18" s="9"/>
      <c r="F18" s="80"/>
      <c r="G18" s="80"/>
      <c r="H18" s="60"/>
      <c r="I18" s="16"/>
      <c r="J18" s="62"/>
      <c r="N18" s="62"/>
      <c r="O18" s="62"/>
      <c r="P18" s="62"/>
      <c r="Q18" s="62"/>
    </row>
    <row r="19" spans="1:18" ht="12.75" customHeight="1" x14ac:dyDescent="0.2">
      <c r="A19" s="5"/>
      <c r="B19" s="5"/>
      <c r="C19" s="6" t="s">
        <v>51</v>
      </c>
      <c r="D19" s="1720" t="str">
        <f>KOPA!$A$31</f>
        <v>2022.gada 18.oktobris</v>
      </c>
      <c r="E19" s="1720"/>
      <c r="F19" s="1720"/>
      <c r="G19" s="82"/>
      <c r="H19" s="81"/>
      <c r="I19" s="81"/>
      <c r="J19" s="82"/>
      <c r="K19" s="82"/>
      <c r="O19" s="62"/>
      <c r="P19" s="1738" t="s">
        <v>572</v>
      </c>
      <c r="Q19" s="1738"/>
      <c r="R19" s="1738"/>
    </row>
    <row r="20" spans="1:18" ht="12.75" customHeight="1" x14ac:dyDescent="0.2">
      <c r="A20" s="5"/>
      <c r="B20" s="5"/>
      <c r="C20" s="6" t="s">
        <v>52</v>
      </c>
      <c r="D20" s="1720" t="s">
        <v>53</v>
      </c>
      <c r="E20" s="1720"/>
      <c r="F20" s="1720"/>
      <c r="G20" s="1720"/>
      <c r="H20" s="1720"/>
      <c r="I20" s="1720"/>
      <c r="J20" s="1720"/>
      <c r="K20" s="1720"/>
      <c r="M20" s="83"/>
      <c r="N20" s="83"/>
      <c r="O20" s="62"/>
      <c r="P20" s="1738"/>
      <c r="Q20" s="1738"/>
      <c r="R20" s="1738"/>
    </row>
    <row r="21" spans="1:18" ht="12.75" customHeight="1" x14ac:dyDescent="0.2">
      <c r="A21" s="5"/>
      <c r="B21" s="5"/>
      <c r="C21" s="6"/>
      <c r="D21" s="1721" t="s">
        <v>54</v>
      </c>
      <c r="E21" s="1721"/>
      <c r="F21" s="1721"/>
      <c r="G21" s="1721"/>
      <c r="H21" s="1721"/>
      <c r="I21" s="1721"/>
      <c r="J21" s="1721"/>
      <c r="K21" s="1721"/>
      <c r="M21" s="1722" t="s">
        <v>55</v>
      </c>
      <c r="N21" s="1722"/>
      <c r="O21" s="62"/>
      <c r="P21" s="1738"/>
      <c r="Q21" s="1738"/>
      <c r="R21" s="1738"/>
    </row>
    <row r="22" spans="1:18" ht="12.75" customHeight="1" x14ac:dyDescent="0.2">
      <c r="A22" s="5"/>
      <c r="B22" s="5"/>
      <c r="C22" s="6" t="s">
        <v>51</v>
      </c>
      <c r="D22" s="1728" t="str">
        <f>D19</f>
        <v>2022.gada 18.oktobris</v>
      </c>
      <c r="E22" s="1728"/>
      <c r="F22" s="1728"/>
      <c r="G22" s="82"/>
      <c r="H22" s="81"/>
      <c r="I22" s="81"/>
      <c r="J22" s="82"/>
      <c r="K22" s="82"/>
      <c r="O22" s="62"/>
      <c r="P22" s="62"/>
      <c r="Q22" s="62"/>
    </row>
    <row r="23" spans="1:18" ht="12.75" customHeight="1" x14ac:dyDescent="0.2">
      <c r="A23" s="5"/>
      <c r="B23" s="5"/>
      <c r="C23" s="6" t="s">
        <v>56</v>
      </c>
      <c r="D23" s="1720" t="str">
        <f>KOPA!$N$31</f>
        <v>Dobeles novada domes priekšsēdētājs Ivars Gorskis</v>
      </c>
      <c r="E23" s="1720"/>
      <c r="F23" s="1720"/>
      <c r="G23" s="1720"/>
      <c r="H23" s="1720"/>
      <c r="I23" s="1720"/>
      <c r="J23" s="1720"/>
      <c r="K23" s="1720"/>
      <c r="M23" s="83"/>
      <c r="N23" s="83"/>
      <c r="O23" s="62"/>
      <c r="P23" s="62"/>
      <c r="Q23" s="62"/>
    </row>
    <row r="24" spans="1:18" ht="12.75" customHeight="1" x14ac:dyDescent="0.2">
      <c r="A24" s="5"/>
      <c r="B24" s="5"/>
      <c r="C24" s="6"/>
      <c r="D24" s="1721" t="s">
        <v>54</v>
      </c>
      <c r="E24" s="1721"/>
      <c r="F24" s="1721"/>
      <c r="G24" s="1721"/>
      <c r="H24" s="1721"/>
      <c r="I24" s="1721"/>
      <c r="J24" s="1721"/>
      <c r="K24" s="1721"/>
      <c r="M24" s="1722" t="s">
        <v>55</v>
      </c>
      <c r="N24" s="1722"/>
      <c r="O24" s="62"/>
      <c r="P24" s="62"/>
      <c r="Q24" s="62"/>
    </row>
    <row r="25" spans="1:18" ht="12.75" customHeight="1" x14ac:dyDescent="0.2">
      <c r="A25" s="5"/>
      <c r="B25" s="5"/>
      <c r="C25" s="6" t="s">
        <v>51</v>
      </c>
      <c r="D25" s="84" t="s">
        <v>57</v>
      </c>
      <c r="E25" s="84"/>
      <c r="F25" s="84"/>
      <c r="G25" s="81"/>
      <c r="H25" s="81"/>
      <c r="I25" s="81"/>
      <c r="J25" s="82"/>
      <c r="K25" s="82"/>
      <c r="O25" s="62"/>
      <c r="P25" s="62"/>
      <c r="Q25" s="62"/>
    </row>
    <row r="26" spans="1:18" ht="12.75" customHeight="1" x14ac:dyDescent="0.2">
      <c r="A26" s="5"/>
      <c r="B26" s="5"/>
      <c r="C26" s="6" t="s">
        <v>58</v>
      </c>
      <c r="D26" s="1720" t="s">
        <v>1088</v>
      </c>
      <c r="E26" s="1720"/>
      <c r="F26" s="1720"/>
      <c r="G26" s="1720"/>
      <c r="H26" s="1720"/>
      <c r="I26" s="1720"/>
      <c r="J26" s="1720"/>
      <c r="K26" s="1720"/>
      <c r="M26" s="83"/>
      <c r="N26" s="83"/>
      <c r="O26" s="62"/>
      <c r="P26" s="62"/>
      <c r="Q26" s="62"/>
    </row>
    <row r="27" spans="1:18" ht="12.75" customHeight="1" x14ac:dyDescent="0.2">
      <c r="D27" s="1721" t="s">
        <v>54</v>
      </c>
      <c r="E27" s="1721"/>
      <c r="F27" s="1721"/>
      <c r="G27" s="1721"/>
      <c r="H27" s="1721"/>
      <c r="I27" s="1721"/>
      <c r="J27" s="1721"/>
      <c r="K27" s="1721"/>
      <c r="M27" s="1722" t="s">
        <v>55</v>
      </c>
      <c r="N27" s="1722"/>
    </row>
  </sheetData>
  <sheetProtection selectLockedCells="1" selectUnlockedCells="1"/>
  <mergeCells count="35"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R8:R9"/>
    <mergeCell ref="I8:I9"/>
    <mergeCell ref="J8:K8"/>
    <mergeCell ref="L8:L9"/>
    <mergeCell ref="B10:C10"/>
    <mergeCell ref="F10:G10"/>
    <mergeCell ref="D8:E8"/>
    <mergeCell ref="F8:G8"/>
    <mergeCell ref="H8:H9"/>
    <mergeCell ref="D22:F22"/>
    <mergeCell ref="M8:M9"/>
    <mergeCell ref="N8:N9"/>
    <mergeCell ref="O8:O9"/>
    <mergeCell ref="Q8:Q9"/>
    <mergeCell ref="D19:F19"/>
    <mergeCell ref="P19:R21"/>
    <mergeCell ref="D20:K20"/>
    <mergeCell ref="D21:K21"/>
    <mergeCell ref="M21:N21"/>
    <mergeCell ref="D23:K23"/>
    <mergeCell ref="D24:K24"/>
    <mergeCell ref="M24:N24"/>
    <mergeCell ref="D26:K26"/>
    <mergeCell ref="D27:K27"/>
    <mergeCell ref="M27:N27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verticalDpi="300" r:id="rId1"/>
  <headerFooter scaleWithDoc="0">
    <oddFooter>&amp;RLapa &amp;P no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530C6-11D4-41DD-A50B-2CBF36433A9A}">
  <sheetPr codeName="Sheet22">
    <tabColor theme="2" tint="-0.249977111117893"/>
  </sheetPr>
  <dimension ref="A1:T44"/>
  <sheetViews>
    <sheetView showGridLines="0" view="pageLayout" zoomScaleNormal="100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825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21">
        <v>1</v>
      </c>
      <c r="B10" s="1726">
        <v>2</v>
      </c>
      <c r="C10" s="1727"/>
      <c r="D10" s="21">
        <v>3</v>
      </c>
      <c r="E10" s="21">
        <v>4</v>
      </c>
      <c r="F10" s="1726">
        <v>5</v>
      </c>
      <c r="G10" s="1727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20" ht="23.1" customHeight="1" x14ac:dyDescent="0.2">
      <c r="A11" s="1262">
        <v>1</v>
      </c>
      <c r="B11" s="1263" t="s">
        <v>826</v>
      </c>
      <c r="C11" s="1264" t="s">
        <v>827</v>
      </c>
      <c r="D11" s="459">
        <v>0</v>
      </c>
      <c r="E11" s="360">
        <v>5.79</v>
      </c>
      <c r="F11" s="1265">
        <v>5.78</v>
      </c>
      <c r="G11" s="1266">
        <f>F11</f>
        <v>5.78</v>
      </c>
      <c r="H11" s="347" t="s">
        <v>42</v>
      </c>
      <c r="I11" s="1267" t="s">
        <v>828</v>
      </c>
      <c r="J11" s="234">
        <v>4.8650000000000002</v>
      </c>
      <c r="K11" s="1267" t="s">
        <v>1066</v>
      </c>
      <c r="L11" s="234">
        <v>10</v>
      </c>
      <c r="M11" s="234">
        <f>6.7*10</f>
        <v>67</v>
      </c>
      <c r="N11" s="234"/>
      <c r="O11" s="234" t="s">
        <v>682</v>
      </c>
      <c r="P11" s="234"/>
      <c r="Q11" s="1263">
        <v>46560010079</v>
      </c>
      <c r="R11" s="30">
        <v>46560010079</v>
      </c>
    </row>
    <row r="12" spans="1:20" ht="11.25" customHeight="1" x14ac:dyDescent="0.2">
      <c r="A12" s="1268">
        <v>2</v>
      </c>
      <c r="B12" s="501" t="s">
        <v>829</v>
      </c>
      <c r="C12" s="1269" t="s">
        <v>830</v>
      </c>
      <c r="D12" s="476">
        <v>0</v>
      </c>
      <c r="E12" s="337">
        <v>1.0900000000000001</v>
      </c>
      <c r="F12" s="1270">
        <v>1.0900000000000001</v>
      </c>
      <c r="G12" s="1271">
        <f>F12</f>
        <v>1.0900000000000001</v>
      </c>
      <c r="H12" s="253" t="s">
        <v>42</v>
      </c>
      <c r="I12" s="253"/>
      <c r="J12" s="253"/>
      <c r="K12" s="253"/>
      <c r="L12" s="253"/>
      <c r="M12" s="253"/>
      <c r="N12" s="253"/>
      <c r="O12" s="253"/>
      <c r="P12" s="253"/>
      <c r="Q12" s="501">
        <v>46560010080</v>
      </c>
      <c r="R12" s="30">
        <v>46560010080</v>
      </c>
    </row>
    <row r="13" spans="1:20" ht="11.25" customHeight="1" x14ac:dyDescent="0.2">
      <c r="A13" s="1272">
        <v>3</v>
      </c>
      <c r="B13" s="249" t="s">
        <v>831</v>
      </c>
      <c r="C13" s="357" t="s">
        <v>832</v>
      </c>
      <c r="D13" s="476">
        <v>0</v>
      </c>
      <c r="E13" s="337">
        <v>1.17</v>
      </c>
      <c r="F13" s="1270">
        <v>1.17</v>
      </c>
      <c r="G13" s="252"/>
      <c r="H13" s="253" t="s">
        <v>42</v>
      </c>
      <c r="I13" s="253"/>
      <c r="J13" s="253"/>
      <c r="K13" s="253"/>
      <c r="L13" s="253"/>
      <c r="M13" s="253"/>
      <c r="N13" s="253"/>
      <c r="O13" s="253"/>
      <c r="P13" s="253"/>
      <c r="Q13" s="501">
        <v>46560060494</v>
      </c>
      <c r="R13" s="30">
        <v>46560060494</v>
      </c>
    </row>
    <row r="14" spans="1:20" ht="11.25" customHeight="1" x14ac:dyDescent="0.2">
      <c r="A14" s="1273"/>
      <c r="B14" s="480"/>
      <c r="C14" s="381"/>
      <c r="D14" s="474">
        <v>1.17</v>
      </c>
      <c r="E14" s="362">
        <v>3.38</v>
      </c>
      <c r="F14" s="1274">
        <v>2.21</v>
      </c>
      <c r="G14" s="259">
        <f>F13+F14</f>
        <v>3.38</v>
      </c>
      <c r="H14" s="363" t="s">
        <v>42</v>
      </c>
      <c r="I14" s="363"/>
      <c r="J14" s="363"/>
      <c r="K14" s="363"/>
      <c r="L14" s="363"/>
      <c r="M14" s="363"/>
      <c r="N14" s="363"/>
      <c r="O14" s="363"/>
      <c r="P14" s="363"/>
      <c r="Q14" s="486">
        <v>46560040114</v>
      </c>
      <c r="R14" s="107">
        <v>46560040114</v>
      </c>
    </row>
    <row r="15" spans="1:20" ht="11.25" customHeight="1" x14ac:dyDescent="0.2">
      <c r="A15" s="1259">
        <v>4</v>
      </c>
      <c r="B15" s="98" t="s">
        <v>833</v>
      </c>
      <c r="C15" s="820" t="s">
        <v>834</v>
      </c>
      <c r="D15" s="483">
        <v>0</v>
      </c>
      <c r="E15" s="386">
        <v>0.72</v>
      </c>
      <c r="F15" s="1260">
        <v>0.72</v>
      </c>
      <c r="G15" s="1261">
        <f>F15</f>
        <v>0.72</v>
      </c>
      <c r="H15" s="387" t="s">
        <v>42</v>
      </c>
      <c r="I15" s="387"/>
      <c r="J15" s="387"/>
      <c r="K15" s="387"/>
      <c r="L15" s="387"/>
      <c r="M15" s="387"/>
      <c r="N15" s="387"/>
      <c r="O15" s="387"/>
      <c r="P15" s="387"/>
      <c r="Q15" s="98">
        <v>46560040095</v>
      </c>
      <c r="R15" s="92">
        <v>46560040095</v>
      </c>
    </row>
    <row r="16" spans="1:20" ht="11.25" customHeight="1" x14ac:dyDescent="0.2">
      <c r="A16" s="1272">
        <v>5</v>
      </c>
      <c r="B16" s="249" t="s">
        <v>835</v>
      </c>
      <c r="C16" s="357" t="s">
        <v>836</v>
      </c>
      <c r="D16" s="476">
        <v>0</v>
      </c>
      <c r="E16" s="337">
        <v>0.57999999999999996</v>
      </c>
      <c r="F16" s="1270">
        <v>0.57999999999999996</v>
      </c>
      <c r="G16" s="252"/>
      <c r="H16" s="253" t="s">
        <v>42</v>
      </c>
      <c r="I16" s="253"/>
      <c r="J16" s="253"/>
      <c r="K16" s="253"/>
      <c r="L16" s="253"/>
      <c r="M16" s="253"/>
      <c r="N16" s="253"/>
      <c r="O16" s="253"/>
      <c r="P16" s="253"/>
      <c r="Q16" s="501">
        <v>46560060497</v>
      </c>
      <c r="R16" s="30">
        <v>46560060497</v>
      </c>
    </row>
    <row r="17" spans="1:18" ht="11.25" customHeight="1" x14ac:dyDescent="0.2">
      <c r="A17" s="1273"/>
      <c r="B17" s="480"/>
      <c r="C17" s="381"/>
      <c r="D17" s="462">
        <v>0.57999999999999996</v>
      </c>
      <c r="E17" s="352">
        <v>2.93</v>
      </c>
      <c r="F17" s="1275">
        <v>2.35</v>
      </c>
      <c r="G17" s="259">
        <f>F16+F17</f>
        <v>2.93</v>
      </c>
      <c r="H17" s="353" t="s">
        <v>42</v>
      </c>
      <c r="I17" s="353"/>
      <c r="J17" s="353"/>
      <c r="K17" s="353"/>
      <c r="L17" s="353"/>
      <c r="M17" s="353"/>
      <c r="N17" s="353"/>
      <c r="O17" s="353"/>
      <c r="P17" s="353"/>
      <c r="Q17" s="1276">
        <v>46560040115</v>
      </c>
      <c r="R17" s="47">
        <v>46560040115</v>
      </c>
    </row>
    <row r="18" spans="1:18" ht="11.25" customHeight="1" x14ac:dyDescent="0.2">
      <c r="A18" s="1272">
        <v>6</v>
      </c>
      <c r="B18" s="249" t="s">
        <v>837</v>
      </c>
      <c r="C18" s="1277" t="s">
        <v>838</v>
      </c>
      <c r="D18" s="476">
        <v>0</v>
      </c>
      <c r="E18" s="337">
        <v>0.34</v>
      </c>
      <c r="F18" s="1270">
        <v>0.34</v>
      </c>
      <c r="G18" s="252"/>
      <c r="H18" s="253" t="s">
        <v>42</v>
      </c>
      <c r="I18" s="253"/>
      <c r="J18" s="253"/>
      <c r="K18" s="253"/>
      <c r="L18" s="253"/>
      <c r="M18" s="253"/>
      <c r="N18" s="253"/>
      <c r="O18" s="253"/>
      <c r="P18" s="253"/>
      <c r="Q18" s="501">
        <v>46560060401</v>
      </c>
      <c r="R18" s="30">
        <v>46560060600</v>
      </c>
    </row>
    <row r="19" spans="1:18" ht="11.25" customHeight="1" x14ac:dyDescent="0.2">
      <c r="A19" s="1278"/>
      <c r="B19" s="486"/>
      <c r="C19" s="1279"/>
      <c r="D19" s="477">
        <v>0.34</v>
      </c>
      <c r="E19" s="341">
        <v>0.92999999999999994</v>
      </c>
      <c r="F19" s="1280">
        <v>0.59</v>
      </c>
      <c r="G19" s="1185"/>
      <c r="H19" s="342" t="s">
        <v>42</v>
      </c>
      <c r="I19" s="342"/>
      <c r="J19" s="342"/>
      <c r="K19" s="342"/>
      <c r="L19" s="342"/>
      <c r="M19" s="342"/>
      <c r="N19" s="342"/>
      <c r="O19" s="342"/>
      <c r="P19" s="342"/>
      <c r="Q19" s="1281" t="s">
        <v>185</v>
      </c>
      <c r="R19" s="38" t="s">
        <v>185</v>
      </c>
    </row>
    <row r="20" spans="1:18" ht="11.25" customHeight="1" x14ac:dyDescent="0.2">
      <c r="A20" s="1273"/>
      <c r="B20" s="480"/>
      <c r="C20" s="381"/>
      <c r="D20" s="477">
        <v>0.92999999999999994</v>
      </c>
      <c r="E20" s="341">
        <v>1.17</v>
      </c>
      <c r="F20" s="1280">
        <v>0.24</v>
      </c>
      <c r="G20" s="259">
        <f>SUM(F18:F20)</f>
        <v>1.17</v>
      </c>
      <c r="H20" s="342" t="s">
        <v>42</v>
      </c>
      <c r="I20" s="342"/>
      <c r="J20" s="342"/>
      <c r="K20" s="342"/>
      <c r="L20" s="342"/>
      <c r="M20" s="342"/>
      <c r="N20" s="342"/>
      <c r="O20" s="342"/>
      <c r="P20" s="342"/>
      <c r="Q20" s="1281">
        <v>46560060401</v>
      </c>
      <c r="R20" s="38">
        <v>46560060401</v>
      </c>
    </row>
    <row r="21" spans="1:18" ht="11.25" customHeight="1" x14ac:dyDescent="0.2">
      <c r="A21" s="1268">
        <v>7</v>
      </c>
      <c r="B21" s="501" t="s">
        <v>839</v>
      </c>
      <c r="C21" s="1269" t="s">
        <v>840</v>
      </c>
      <c r="D21" s="476">
        <v>0</v>
      </c>
      <c r="E21" s="337">
        <v>0.19</v>
      </c>
      <c r="F21" s="1270">
        <v>0.19</v>
      </c>
      <c r="G21" s="1261">
        <f>F21</f>
        <v>0.19</v>
      </c>
      <c r="H21" s="253" t="s">
        <v>44</v>
      </c>
      <c r="I21" s="253"/>
      <c r="J21" s="253"/>
      <c r="K21" s="253"/>
      <c r="L21" s="253"/>
      <c r="M21" s="253"/>
      <c r="N21" s="253"/>
      <c r="O21" s="253"/>
      <c r="P21" s="253"/>
      <c r="Q21" s="501">
        <v>46560060404</v>
      </c>
      <c r="R21" s="30">
        <v>46560060404</v>
      </c>
    </row>
    <row r="22" spans="1:18" ht="11.25" customHeight="1" x14ac:dyDescent="0.2">
      <c r="A22" s="1272">
        <v>8</v>
      </c>
      <c r="B22" s="249" t="s">
        <v>841</v>
      </c>
      <c r="C22" s="357" t="s">
        <v>842</v>
      </c>
      <c r="D22" s="476">
        <v>0</v>
      </c>
      <c r="E22" s="337">
        <v>0.14000000000000001</v>
      </c>
      <c r="F22" s="1270">
        <v>0.14000000000000001</v>
      </c>
      <c r="G22" s="252"/>
      <c r="H22" s="253" t="s">
        <v>44</v>
      </c>
      <c r="I22" s="253"/>
      <c r="J22" s="253"/>
      <c r="K22" s="253"/>
      <c r="L22" s="253"/>
      <c r="M22" s="253"/>
      <c r="N22" s="253"/>
      <c r="O22" s="253"/>
      <c r="P22" s="253"/>
      <c r="Q22" s="501">
        <v>46560060486</v>
      </c>
      <c r="R22" s="30">
        <v>46560060486</v>
      </c>
    </row>
    <row r="23" spans="1:18" ht="11.25" customHeight="1" x14ac:dyDescent="0.2">
      <c r="A23" s="1273"/>
      <c r="B23" s="480"/>
      <c r="C23" s="381"/>
      <c r="D23" s="462">
        <v>0.14000000000000001</v>
      </c>
      <c r="E23" s="352">
        <v>0.16</v>
      </c>
      <c r="F23" s="1275">
        <v>0.02</v>
      </c>
      <c r="G23" s="259">
        <f>F22+F23</f>
        <v>0.16</v>
      </c>
      <c r="H23" s="353" t="s">
        <v>10</v>
      </c>
      <c r="I23" s="353"/>
      <c r="J23" s="353"/>
      <c r="K23" s="353"/>
      <c r="L23" s="353"/>
      <c r="M23" s="353"/>
      <c r="N23" s="353"/>
      <c r="O23" s="353"/>
      <c r="P23" s="353"/>
      <c r="Q23" s="1276">
        <v>46560060486</v>
      </c>
      <c r="R23" s="47">
        <v>46560060486</v>
      </c>
    </row>
    <row r="24" spans="1:18" ht="11.25" customHeight="1" x14ac:dyDescent="0.2">
      <c r="A24" s="1268">
        <v>9</v>
      </c>
      <c r="B24" s="501" t="s">
        <v>843</v>
      </c>
      <c r="C24" s="1269" t="s">
        <v>844</v>
      </c>
      <c r="D24" s="476">
        <v>0</v>
      </c>
      <c r="E24" s="337">
        <v>0.14000000000000001</v>
      </c>
      <c r="F24" s="1270">
        <v>0.14000000000000001</v>
      </c>
      <c r="G24" s="1261">
        <f>F24</f>
        <v>0.14000000000000001</v>
      </c>
      <c r="H24" s="253" t="s">
        <v>42</v>
      </c>
      <c r="I24" s="253"/>
      <c r="J24" s="253"/>
      <c r="K24" s="253"/>
      <c r="L24" s="253"/>
      <c r="M24" s="253"/>
      <c r="N24" s="253"/>
      <c r="O24" s="253"/>
      <c r="P24" s="253"/>
      <c r="Q24" s="501">
        <v>46560060405</v>
      </c>
      <c r="R24" s="30">
        <v>46560060405</v>
      </c>
    </row>
    <row r="25" spans="1:18" ht="11.25" customHeight="1" x14ac:dyDescent="0.2">
      <c r="A25" s="1272">
        <v>10</v>
      </c>
      <c r="B25" s="249" t="s">
        <v>845</v>
      </c>
      <c r="C25" s="357" t="s">
        <v>846</v>
      </c>
      <c r="D25" s="476">
        <v>0</v>
      </c>
      <c r="E25" s="337">
        <v>0.15</v>
      </c>
      <c r="F25" s="1270">
        <v>0.15</v>
      </c>
      <c r="G25" s="252"/>
      <c r="H25" s="253" t="s">
        <v>44</v>
      </c>
      <c r="I25" s="253"/>
      <c r="J25" s="253"/>
      <c r="K25" s="253"/>
      <c r="L25" s="253"/>
      <c r="M25" s="253"/>
      <c r="N25" s="253"/>
      <c r="O25" s="253"/>
      <c r="P25" s="253"/>
      <c r="Q25" s="501">
        <v>46560060407</v>
      </c>
      <c r="R25" s="30">
        <v>46560060407</v>
      </c>
    </row>
    <row r="26" spans="1:18" ht="11.25" customHeight="1" x14ac:dyDescent="0.2">
      <c r="A26" s="1273"/>
      <c r="B26" s="480"/>
      <c r="C26" s="381"/>
      <c r="D26" s="477">
        <v>0.15</v>
      </c>
      <c r="E26" s="341">
        <v>0.85000000000000009</v>
      </c>
      <c r="F26" s="1280">
        <v>0.7</v>
      </c>
      <c r="G26" s="259">
        <f>F25+F26</f>
        <v>0.85</v>
      </c>
      <c r="H26" s="342" t="s">
        <v>42</v>
      </c>
      <c r="I26" s="342"/>
      <c r="J26" s="342"/>
      <c r="K26" s="342"/>
      <c r="L26" s="342"/>
      <c r="M26" s="342"/>
      <c r="N26" s="342"/>
      <c r="O26" s="342"/>
      <c r="P26" s="342"/>
      <c r="Q26" s="1281">
        <v>46560060407</v>
      </c>
      <c r="R26" s="38">
        <v>46560060407</v>
      </c>
    </row>
    <row r="27" spans="1:18" ht="11.25" customHeight="1" x14ac:dyDescent="0.2">
      <c r="A27" s="1268">
        <v>11</v>
      </c>
      <c r="B27" s="501" t="s">
        <v>847</v>
      </c>
      <c r="C27" s="1269" t="s">
        <v>848</v>
      </c>
      <c r="D27" s="476">
        <v>0</v>
      </c>
      <c r="E27" s="337">
        <v>3.0300000000000002</v>
      </c>
      <c r="F27" s="1270">
        <v>3.0300000000000002</v>
      </c>
      <c r="G27" s="1261">
        <f>F27</f>
        <v>3.0300000000000002</v>
      </c>
      <c r="H27" s="253" t="s">
        <v>42</v>
      </c>
      <c r="I27" s="253"/>
      <c r="J27" s="253"/>
      <c r="K27" s="253"/>
      <c r="L27" s="253"/>
      <c r="M27" s="253"/>
      <c r="N27" s="253"/>
      <c r="O27" s="253"/>
      <c r="P27" s="253"/>
      <c r="Q27" s="501">
        <v>46560060409</v>
      </c>
      <c r="R27" s="30">
        <v>46560060409</v>
      </c>
    </row>
    <row r="28" spans="1:18" ht="11.25" customHeight="1" x14ac:dyDescent="0.2">
      <c r="A28" s="1259">
        <v>12</v>
      </c>
      <c r="B28" s="98" t="s">
        <v>849</v>
      </c>
      <c r="C28" s="820" t="s">
        <v>850</v>
      </c>
      <c r="D28" s="483">
        <v>0</v>
      </c>
      <c r="E28" s="386">
        <v>2.4300000000000002</v>
      </c>
      <c r="F28" s="1260">
        <v>2.4300000000000002</v>
      </c>
      <c r="G28" s="1261">
        <f>F28</f>
        <v>2.4300000000000002</v>
      </c>
      <c r="H28" s="387" t="s">
        <v>42</v>
      </c>
      <c r="I28" s="387"/>
      <c r="J28" s="387"/>
      <c r="K28" s="387"/>
      <c r="L28" s="387"/>
      <c r="M28" s="387"/>
      <c r="N28" s="387"/>
      <c r="O28" s="387"/>
      <c r="P28" s="387"/>
      <c r="Q28" s="98">
        <v>46560020026</v>
      </c>
      <c r="R28" s="92">
        <v>46560020026</v>
      </c>
    </row>
    <row r="29" spans="1:18" ht="6" customHeight="1" x14ac:dyDescent="0.2"/>
    <row r="30" spans="1:18" ht="12.75" customHeight="1" x14ac:dyDescent="0.2">
      <c r="A30" s="63" t="s">
        <v>1054</v>
      </c>
      <c r="B30" s="64"/>
      <c r="C30" s="65"/>
      <c r="D30" s="65"/>
      <c r="E30" s="66"/>
      <c r="F30" s="67">
        <f>SUM(F11:F28)</f>
        <v>21.87</v>
      </c>
      <c r="G30" s="1202"/>
      <c r="H30" s="68"/>
      <c r="I30" s="1328" t="s">
        <v>977</v>
      </c>
      <c r="J30" s="69"/>
      <c r="K30" s="70" t="s">
        <v>46</v>
      </c>
      <c r="L30" s="71">
        <f>SUM(L11:L28)</f>
        <v>10</v>
      </c>
      <c r="M30" s="71">
        <f>SUM(M11:M28)</f>
        <v>67</v>
      </c>
      <c r="N30" s="62"/>
      <c r="O30" s="70" t="s">
        <v>1</v>
      </c>
      <c r="P30" s="71">
        <f>SUM(P11:P28)</f>
        <v>0</v>
      </c>
      <c r="Q30" s="62"/>
    </row>
    <row r="31" spans="1:18" ht="12.75" customHeight="1" x14ac:dyDescent="0.2">
      <c r="A31" s="72" t="s">
        <v>47</v>
      </c>
      <c r="B31" s="73"/>
      <c r="C31" s="74"/>
      <c r="D31" s="74"/>
      <c r="E31" s="75"/>
      <c r="F31" s="955">
        <f>SUMIF(H11:H28,"melnais",F11:F28)</f>
        <v>0.48</v>
      </c>
      <c r="G31" s="1203"/>
      <c r="H31" s="76"/>
      <c r="I31" s="77"/>
      <c r="J31" s="62"/>
      <c r="K31" s="62"/>
      <c r="L31" s="78"/>
      <c r="M31" s="78"/>
      <c r="N31" s="62"/>
      <c r="O31" s="62"/>
      <c r="P31" s="62"/>
      <c r="Q31" s="62"/>
    </row>
    <row r="32" spans="1:18" ht="12.75" customHeight="1" x14ac:dyDescent="0.2">
      <c r="A32" s="72" t="s">
        <v>48</v>
      </c>
      <c r="B32" s="73"/>
      <c r="C32" s="74"/>
      <c r="D32" s="74"/>
      <c r="E32" s="75"/>
      <c r="F32" s="955">
        <f>SUMIF(H11:H28,"bruģis",F11:F28)</f>
        <v>0</v>
      </c>
      <c r="G32" s="1203"/>
      <c r="I32" s="16"/>
      <c r="J32" s="62"/>
      <c r="N32" s="62"/>
      <c r="O32" s="62"/>
      <c r="P32" s="62"/>
      <c r="Q32" s="62"/>
    </row>
    <row r="33" spans="1:18" ht="12.75" customHeight="1" x14ac:dyDescent="0.2">
      <c r="A33" s="72" t="s">
        <v>49</v>
      </c>
      <c r="B33" s="73"/>
      <c r="C33" s="74"/>
      <c r="D33" s="74"/>
      <c r="E33" s="75"/>
      <c r="F33" s="955">
        <f>SUMIF(H11:H28,"grants",F11:F28)</f>
        <v>21.37</v>
      </c>
      <c r="G33" s="1203"/>
      <c r="I33" s="16"/>
      <c r="J33" s="62"/>
      <c r="N33" s="62"/>
      <c r="O33" s="62"/>
      <c r="P33" s="62"/>
      <c r="Q33" s="62"/>
    </row>
    <row r="34" spans="1:18" ht="12.75" customHeight="1" x14ac:dyDescent="0.2">
      <c r="A34" s="72" t="s">
        <v>50</v>
      </c>
      <c r="B34" s="73"/>
      <c r="C34" s="74"/>
      <c r="D34" s="74"/>
      <c r="E34" s="75"/>
      <c r="F34" s="955">
        <f>SUMIF(H11:H28,"cits segums",F11:F28)</f>
        <v>0.02</v>
      </c>
      <c r="G34" s="1203"/>
      <c r="H34" s="77"/>
      <c r="I34" s="16"/>
      <c r="J34" s="79"/>
      <c r="N34" s="62"/>
      <c r="O34" s="62"/>
      <c r="P34" s="62"/>
      <c r="Q34" s="62"/>
    </row>
    <row r="35" spans="1:18" ht="12.75" customHeight="1" x14ac:dyDescent="0.2">
      <c r="D35" s="9"/>
      <c r="E35" s="9"/>
      <c r="F35" s="80"/>
      <c r="G35" s="80"/>
      <c r="H35" s="60"/>
      <c r="I35" s="16"/>
      <c r="J35" s="62"/>
      <c r="N35" s="62"/>
      <c r="O35" s="62"/>
      <c r="P35" s="62"/>
      <c r="Q35" s="62"/>
    </row>
    <row r="36" spans="1:18" ht="12.75" customHeight="1" x14ac:dyDescent="0.2">
      <c r="A36" s="5"/>
      <c r="B36" s="5"/>
      <c r="C36" s="6" t="s">
        <v>51</v>
      </c>
      <c r="D36" s="1720" t="str">
        <f>KOPA!$A$31</f>
        <v>2022.gada 18.oktobris</v>
      </c>
      <c r="E36" s="1720"/>
      <c r="F36" s="1720"/>
      <c r="G36" s="82"/>
      <c r="H36" s="81"/>
      <c r="I36" s="81"/>
      <c r="J36" s="82"/>
      <c r="K36" s="82"/>
      <c r="O36" s="62"/>
      <c r="P36" s="1738" t="s">
        <v>572</v>
      </c>
      <c r="Q36" s="1738"/>
      <c r="R36" s="1738"/>
    </row>
    <row r="37" spans="1:18" ht="12.75" customHeight="1" x14ac:dyDescent="0.2">
      <c r="A37" s="5"/>
      <c r="B37" s="5"/>
      <c r="C37" s="6" t="s">
        <v>52</v>
      </c>
      <c r="D37" s="1720" t="s">
        <v>53</v>
      </c>
      <c r="E37" s="1720"/>
      <c r="F37" s="1720"/>
      <c r="G37" s="1720"/>
      <c r="H37" s="1720"/>
      <c r="I37" s="1720"/>
      <c r="J37" s="1720"/>
      <c r="K37" s="1720"/>
      <c r="M37" s="83"/>
      <c r="N37" s="83"/>
      <c r="O37" s="62"/>
      <c r="P37" s="1738"/>
      <c r="Q37" s="1738"/>
      <c r="R37" s="1738"/>
    </row>
    <row r="38" spans="1:18" ht="12.75" customHeight="1" x14ac:dyDescent="0.2">
      <c r="A38" s="5"/>
      <c r="B38" s="5"/>
      <c r="C38" s="6"/>
      <c r="D38" s="1721" t="s">
        <v>54</v>
      </c>
      <c r="E38" s="1721"/>
      <c r="F38" s="1721"/>
      <c r="G38" s="1721"/>
      <c r="H38" s="1721"/>
      <c r="I38" s="1721"/>
      <c r="J38" s="1721"/>
      <c r="K38" s="1721"/>
      <c r="M38" s="1722" t="s">
        <v>55</v>
      </c>
      <c r="N38" s="1722"/>
      <c r="O38" s="62"/>
      <c r="P38" s="1738"/>
      <c r="Q38" s="1738"/>
      <c r="R38" s="1738"/>
    </row>
    <row r="39" spans="1:18" ht="12.75" customHeight="1" x14ac:dyDescent="0.2">
      <c r="A39" s="5"/>
      <c r="B39" s="5"/>
      <c r="C39" s="6" t="s">
        <v>51</v>
      </c>
      <c r="D39" s="1728" t="str">
        <f>D36</f>
        <v>2022.gada 18.oktobris</v>
      </c>
      <c r="E39" s="1728"/>
      <c r="F39" s="1728"/>
      <c r="G39" s="82"/>
      <c r="H39" s="81"/>
      <c r="I39" s="81"/>
      <c r="J39" s="82"/>
      <c r="K39" s="82"/>
      <c r="O39" s="62"/>
      <c r="P39" s="62"/>
      <c r="Q39" s="62"/>
    </row>
    <row r="40" spans="1:18" ht="12.75" customHeight="1" x14ac:dyDescent="0.2">
      <c r="A40" s="5"/>
      <c r="B40" s="5"/>
      <c r="C40" s="6" t="s">
        <v>56</v>
      </c>
      <c r="D40" s="1720" t="str">
        <f>KOPA!$N$31</f>
        <v>Dobeles novada domes priekšsēdētājs Ivars Gorskis</v>
      </c>
      <c r="E40" s="1720"/>
      <c r="F40" s="1720"/>
      <c r="G40" s="1720"/>
      <c r="H40" s="1720"/>
      <c r="I40" s="1720"/>
      <c r="J40" s="1720"/>
      <c r="K40" s="1720"/>
      <c r="M40" s="83"/>
      <c r="N40" s="83"/>
      <c r="O40" s="62"/>
      <c r="P40" s="62"/>
      <c r="Q40" s="62"/>
    </row>
    <row r="41" spans="1:18" ht="12.75" customHeight="1" x14ac:dyDescent="0.2">
      <c r="A41" s="5"/>
      <c r="B41" s="5"/>
      <c r="C41" s="6"/>
      <c r="D41" s="1721" t="s">
        <v>54</v>
      </c>
      <c r="E41" s="1721"/>
      <c r="F41" s="1721"/>
      <c r="G41" s="1721"/>
      <c r="H41" s="1721"/>
      <c r="I41" s="1721"/>
      <c r="J41" s="1721"/>
      <c r="K41" s="1721"/>
      <c r="M41" s="1722" t="s">
        <v>55</v>
      </c>
      <c r="N41" s="1722"/>
      <c r="O41" s="62"/>
      <c r="P41" s="62"/>
      <c r="Q41" s="62"/>
    </row>
    <row r="42" spans="1:18" ht="12.75" customHeight="1" x14ac:dyDescent="0.2">
      <c r="A42" s="5"/>
      <c r="B42" s="5"/>
      <c r="C42" s="6" t="s">
        <v>51</v>
      </c>
      <c r="D42" s="84" t="s">
        <v>57</v>
      </c>
      <c r="E42" s="84"/>
      <c r="F42" s="84"/>
      <c r="G42" s="81"/>
      <c r="H42" s="81"/>
      <c r="I42" s="81"/>
      <c r="J42" s="82"/>
      <c r="K42" s="82"/>
      <c r="O42" s="62"/>
      <c r="P42" s="62"/>
      <c r="Q42" s="62"/>
    </row>
    <row r="43" spans="1:18" ht="12.75" customHeight="1" x14ac:dyDescent="0.2">
      <c r="A43" s="5"/>
      <c r="B43" s="5"/>
      <c r="C43" s="6" t="s">
        <v>58</v>
      </c>
      <c r="D43" s="1720" t="s">
        <v>1088</v>
      </c>
      <c r="E43" s="1720"/>
      <c r="F43" s="1720"/>
      <c r="G43" s="1720"/>
      <c r="H43" s="1720"/>
      <c r="I43" s="1720"/>
      <c r="J43" s="1720"/>
      <c r="K43" s="1720"/>
      <c r="M43" s="83"/>
      <c r="N43" s="83"/>
      <c r="O43" s="62"/>
      <c r="P43" s="62"/>
      <c r="Q43" s="62"/>
    </row>
    <row r="44" spans="1:18" ht="12.75" customHeight="1" x14ac:dyDescent="0.2">
      <c r="D44" s="1721" t="s">
        <v>54</v>
      </c>
      <c r="E44" s="1721"/>
      <c r="F44" s="1721"/>
      <c r="G44" s="1721"/>
      <c r="H44" s="1721"/>
      <c r="I44" s="1721"/>
      <c r="J44" s="1721"/>
      <c r="K44" s="1721"/>
      <c r="M44" s="1722" t="s">
        <v>55</v>
      </c>
      <c r="N44" s="1722"/>
    </row>
  </sheetData>
  <sheetProtection selectLockedCells="1" selectUnlockedCells="1"/>
  <mergeCells count="35"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R8:R9"/>
    <mergeCell ref="I8:I9"/>
    <mergeCell ref="J8:K8"/>
    <mergeCell ref="L8:L9"/>
    <mergeCell ref="B10:C10"/>
    <mergeCell ref="F10:G10"/>
    <mergeCell ref="D8:E8"/>
    <mergeCell ref="F8:G8"/>
    <mergeCell ref="H8:H9"/>
    <mergeCell ref="D39:F39"/>
    <mergeCell ref="M8:M9"/>
    <mergeCell ref="N8:N9"/>
    <mergeCell ref="O8:O9"/>
    <mergeCell ref="Q8:Q9"/>
    <mergeCell ref="D36:F36"/>
    <mergeCell ref="P36:R38"/>
    <mergeCell ref="D37:K37"/>
    <mergeCell ref="D38:K38"/>
    <mergeCell ref="M38:N38"/>
    <mergeCell ref="D40:K40"/>
    <mergeCell ref="D41:K41"/>
    <mergeCell ref="M41:N41"/>
    <mergeCell ref="D43:K43"/>
    <mergeCell ref="D44:K44"/>
    <mergeCell ref="M44:N44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verticalDpi="300" r:id="rId1"/>
  <headerFooter scaleWithDoc="0">
    <oddFooter>&amp;RLapa &amp;P no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BC803-2BBF-4ACE-999E-8D184FFFE6C5}">
  <sheetPr codeName="Sheet23">
    <tabColor theme="2" tint="-0.249977111117893"/>
  </sheetPr>
  <dimension ref="A1:T41"/>
  <sheetViews>
    <sheetView showGridLines="0" view="pageLayout" zoomScaleNormal="100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851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21">
        <v>1</v>
      </c>
      <c r="B10" s="1726">
        <v>2</v>
      </c>
      <c r="C10" s="1727"/>
      <c r="D10" s="21">
        <v>3</v>
      </c>
      <c r="E10" s="21">
        <v>4</v>
      </c>
      <c r="F10" s="1726">
        <v>5</v>
      </c>
      <c r="G10" s="1727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20" ht="11.25" customHeight="1" x14ac:dyDescent="0.2">
      <c r="A11" s="1272">
        <v>1</v>
      </c>
      <c r="B11" s="249" t="s">
        <v>852</v>
      </c>
      <c r="C11" s="357" t="s">
        <v>853</v>
      </c>
      <c r="D11" s="476">
        <v>0</v>
      </c>
      <c r="E11" s="337">
        <v>0.97</v>
      </c>
      <c r="F11" s="251">
        <v>0.97</v>
      </c>
      <c r="G11" s="252"/>
      <c r="H11" s="253" t="s">
        <v>42</v>
      </c>
      <c r="I11" s="253"/>
      <c r="J11" s="253"/>
      <c r="K11" s="253"/>
      <c r="L11" s="253"/>
      <c r="M11" s="253"/>
      <c r="N11" s="253"/>
      <c r="O11" s="253"/>
      <c r="P11" s="253"/>
      <c r="Q11" s="501">
        <v>46560040124</v>
      </c>
      <c r="R11" s="30">
        <v>46560040124</v>
      </c>
    </row>
    <row r="12" spans="1:20" ht="11.25" customHeight="1" x14ac:dyDescent="0.2">
      <c r="A12" s="1273"/>
      <c r="B12" s="480"/>
      <c r="C12" s="381"/>
      <c r="D12" s="462">
        <v>0.97</v>
      </c>
      <c r="E12" s="352">
        <v>1.3599999999999999</v>
      </c>
      <c r="F12" s="258">
        <v>0.39</v>
      </c>
      <c r="G12" s="259">
        <f>F11+F12</f>
        <v>1.3599999999999999</v>
      </c>
      <c r="H12" s="353" t="s">
        <v>42</v>
      </c>
      <c r="I12" s="353"/>
      <c r="J12" s="353"/>
      <c r="K12" s="353"/>
      <c r="L12" s="353"/>
      <c r="M12" s="353"/>
      <c r="N12" s="353"/>
      <c r="O12" s="353"/>
      <c r="P12" s="353"/>
      <c r="Q12" s="1276">
        <v>46560010079</v>
      </c>
      <c r="R12" s="47">
        <v>46560010079</v>
      </c>
    </row>
    <row r="13" spans="1:20" ht="11.25" customHeight="1" x14ac:dyDescent="0.2">
      <c r="A13" s="1259">
        <v>2</v>
      </c>
      <c r="B13" s="98" t="s">
        <v>854</v>
      </c>
      <c r="C13" s="1282" t="s">
        <v>855</v>
      </c>
      <c r="D13" s="483">
        <v>0</v>
      </c>
      <c r="E13" s="386">
        <v>0.28999999999999998</v>
      </c>
      <c r="F13" s="1260">
        <v>0.28999999999999998</v>
      </c>
      <c r="G13" s="1261">
        <f t="shared" ref="G13:G22" si="0">F13</f>
        <v>0.28999999999999998</v>
      </c>
      <c r="H13" s="387" t="s">
        <v>42</v>
      </c>
      <c r="I13" s="387"/>
      <c r="J13" s="387"/>
      <c r="K13" s="387"/>
      <c r="L13" s="387"/>
      <c r="M13" s="387"/>
      <c r="N13" s="387"/>
      <c r="O13" s="387"/>
      <c r="P13" s="387"/>
      <c r="Q13" s="98">
        <v>46560030069</v>
      </c>
      <c r="R13" s="92">
        <v>46560030069</v>
      </c>
    </row>
    <row r="14" spans="1:20" ht="11.25" customHeight="1" x14ac:dyDescent="0.2">
      <c r="A14" s="1259">
        <v>3</v>
      </c>
      <c r="B14" s="98" t="s">
        <v>856</v>
      </c>
      <c r="C14" s="1282" t="s">
        <v>857</v>
      </c>
      <c r="D14" s="483">
        <v>0</v>
      </c>
      <c r="E14" s="386">
        <v>0.27</v>
      </c>
      <c r="F14" s="1260">
        <v>0.27</v>
      </c>
      <c r="G14" s="1261">
        <f t="shared" si="0"/>
        <v>0.27</v>
      </c>
      <c r="H14" s="387" t="s">
        <v>42</v>
      </c>
      <c r="I14" s="387"/>
      <c r="J14" s="387"/>
      <c r="K14" s="387"/>
      <c r="L14" s="387"/>
      <c r="M14" s="387"/>
      <c r="N14" s="387"/>
      <c r="O14" s="387"/>
      <c r="P14" s="387"/>
      <c r="Q14" s="98">
        <v>46560030070</v>
      </c>
      <c r="R14" s="92">
        <v>46560030070</v>
      </c>
    </row>
    <row r="15" spans="1:20" ht="11.25" customHeight="1" x14ac:dyDescent="0.2">
      <c r="A15" s="1268">
        <v>4</v>
      </c>
      <c r="B15" s="501" t="s">
        <v>858</v>
      </c>
      <c r="C15" s="1269" t="s">
        <v>859</v>
      </c>
      <c r="D15" s="476">
        <v>0</v>
      </c>
      <c r="E15" s="337">
        <v>0.54</v>
      </c>
      <c r="F15" s="1270">
        <v>0.54</v>
      </c>
      <c r="G15" s="1261">
        <f t="shared" si="0"/>
        <v>0.54</v>
      </c>
      <c r="H15" s="253" t="s">
        <v>42</v>
      </c>
      <c r="I15" s="253"/>
      <c r="J15" s="253"/>
      <c r="K15" s="253"/>
      <c r="L15" s="253"/>
      <c r="M15" s="253"/>
      <c r="N15" s="253"/>
      <c r="O15" s="253"/>
      <c r="P15" s="253"/>
      <c r="Q15" s="501">
        <v>46560060399</v>
      </c>
      <c r="R15" s="30">
        <v>46560060399</v>
      </c>
    </row>
    <row r="16" spans="1:20" ht="11.25" customHeight="1" x14ac:dyDescent="0.2">
      <c r="A16" s="1259">
        <v>5</v>
      </c>
      <c r="B16" s="98" t="s">
        <v>860</v>
      </c>
      <c r="C16" s="1282" t="s">
        <v>861</v>
      </c>
      <c r="D16" s="483">
        <v>0</v>
      </c>
      <c r="E16" s="386">
        <v>0.08</v>
      </c>
      <c r="F16" s="1260">
        <v>0.08</v>
      </c>
      <c r="G16" s="1261">
        <f t="shared" si="0"/>
        <v>0.08</v>
      </c>
      <c r="H16" s="387" t="s">
        <v>42</v>
      </c>
      <c r="I16" s="387"/>
      <c r="J16" s="387"/>
      <c r="K16" s="387"/>
      <c r="L16" s="387"/>
      <c r="M16" s="387"/>
      <c r="N16" s="387"/>
      <c r="O16" s="387"/>
      <c r="P16" s="387"/>
      <c r="Q16" s="98">
        <v>46560060400</v>
      </c>
      <c r="R16" s="92">
        <v>46560060400</v>
      </c>
    </row>
    <row r="17" spans="1:18" ht="11.25" customHeight="1" x14ac:dyDescent="0.2">
      <c r="A17" s="1268">
        <v>6</v>
      </c>
      <c r="B17" s="501" t="s">
        <v>862</v>
      </c>
      <c r="C17" s="374" t="s">
        <v>863</v>
      </c>
      <c r="D17" s="476">
        <v>0</v>
      </c>
      <c r="E17" s="337">
        <v>0.11</v>
      </c>
      <c r="F17" s="1270">
        <v>0.11</v>
      </c>
      <c r="G17" s="1261">
        <f t="shared" si="0"/>
        <v>0.11</v>
      </c>
      <c r="H17" s="253" t="s">
        <v>42</v>
      </c>
      <c r="I17" s="253"/>
      <c r="J17" s="253"/>
      <c r="K17" s="253"/>
      <c r="L17" s="253"/>
      <c r="M17" s="253"/>
      <c r="N17" s="253"/>
      <c r="O17" s="253"/>
      <c r="P17" s="253"/>
      <c r="Q17" s="501">
        <v>46560060403</v>
      </c>
      <c r="R17" s="30">
        <v>46560060403</v>
      </c>
    </row>
    <row r="18" spans="1:18" ht="11.25" customHeight="1" x14ac:dyDescent="0.2">
      <c r="A18" s="1268">
        <v>7</v>
      </c>
      <c r="B18" s="501" t="s">
        <v>864</v>
      </c>
      <c r="C18" s="1282" t="s">
        <v>865</v>
      </c>
      <c r="D18" s="476">
        <v>0</v>
      </c>
      <c r="E18" s="337">
        <v>0.25</v>
      </c>
      <c r="F18" s="1270">
        <v>0.25</v>
      </c>
      <c r="G18" s="1261">
        <f t="shared" si="0"/>
        <v>0.25</v>
      </c>
      <c r="H18" s="253" t="s">
        <v>44</v>
      </c>
      <c r="I18" s="253"/>
      <c r="J18" s="253"/>
      <c r="K18" s="253"/>
      <c r="L18" s="253"/>
      <c r="M18" s="253"/>
      <c r="N18" s="253"/>
      <c r="O18" s="253"/>
      <c r="P18" s="253"/>
      <c r="Q18" s="501">
        <v>46560060492</v>
      </c>
      <c r="R18" s="30">
        <v>46560060492</v>
      </c>
    </row>
    <row r="19" spans="1:18" ht="11.25" customHeight="1" x14ac:dyDescent="0.2">
      <c r="A19" s="1268">
        <v>8</v>
      </c>
      <c r="B19" s="501" t="s">
        <v>866</v>
      </c>
      <c r="C19" s="1269" t="s">
        <v>867</v>
      </c>
      <c r="D19" s="476">
        <v>0</v>
      </c>
      <c r="E19" s="337">
        <v>0.08</v>
      </c>
      <c r="F19" s="1270">
        <v>0.08</v>
      </c>
      <c r="G19" s="1261">
        <f t="shared" si="0"/>
        <v>0.08</v>
      </c>
      <c r="H19" s="253" t="s">
        <v>42</v>
      </c>
      <c r="I19" s="253"/>
      <c r="J19" s="253"/>
      <c r="K19" s="253"/>
      <c r="L19" s="253"/>
      <c r="M19" s="253"/>
      <c r="N19" s="253"/>
      <c r="O19" s="253"/>
      <c r="P19" s="253"/>
      <c r="Q19" s="501">
        <v>46560060492</v>
      </c>
      <c r="R19" s="30">
        <v>46560060492</v>
      </c>
    </row>
    <row r="20" spans="1:18" ht="11.25" customHeight="1" x14ac:dyDescent="0.2">
      <c r="A20" s="1268">
        <v>9</v>
      </c>
      <c r="B20" s="501" t="s">
        <v>868</v>
      </c>
      <c r="C20" s="1269" t="s">
        <v>869</v>
      </c>
      <c r="D20" s="476">
        <v>0</v>
      </c>
      <c r="E20" s="337">
        <v>0.2</v>
      </c>
      <c r="F20" s="1270">
        <v>0.2</v>
      </c>
      <c r="G20" s="1261">
        <f t="shared" si="0"/>
        <v>0.2</v>
      </c>
      <c r="H20" s="253" t="s">
        <v>42</v>
      </c>
      <c r="I20" s="253"/>
      <c r="J20" s="253"/>
      <c r="K20" s="253"/>
      <c r="L20" s="253"/>
      <c r="M20" s="253"/>
      <c r="N20" s="253"/>
      <c r="O20" s="253"/>
      <c r="P20" s="253"/>
      <c r="Q20" s="501">
        <v>46560060417</v>
      </c>
      <c r="R20" s="30">
        <v>46560060417</v>
      </c>
    </row>
    <row r="21" spans="1:18" ht="11.25" customHeight="1" x14ac:dyDescent="0.2">
      <c r="A21" s="1268">
        <v>10</v>
      </c>
      <c r="B21" s="501" t="s">
        <v>870</v>
      </c>
      <c r="C21" s="1269" t="s">
        <v>871</v>
      </c>
      <c r="D21" s="476">
        <v>0</v>
      </c>
      <c r="E21" s="337">
        <v>1.92</v>
      </c>
      <c r="F21" s="1270">
        <v>1.92</v>
      </c>
      <c r="G21" s="1261">
        <f t="shared" si="0"/>
        <v>1.92</v>
      </c>
      <c r="H21" s="253" t="s">
        <v>42</v>
      </c>
      <c r="I21" s="253"/>
      <c r="J21" s="253"/>
      <c r="K21" s="253"/>
      <c r="L21" s="253"/>
      <c r="M21" s="253"/>
      <c r="N21" s="253"/>
      <c r="O21" s="253"/>
      <c r="P21" s="253"/>
      <c r="Q21" s="501">
        <v>46560060410</v>
      </c>
      <c r="R21" s="30">
        <v>46560060410</v>
      </c>
    </row>
    <row r="22" spans="1:18" ht="11.25" customHeight="1" x14ac:dyDescent="0.2">
      <c r="A22" s="1259">
        <v>11</v>
      </c>
      <c r="B22" s="98" t="s">
        <v>872</v>
      </c>
      <c r="C22" s="1282" t="s">
        <v>873</v>
      </c>
      <c r="D22" s="483">
        <v>0</v>
      </c>
      <c r="E22" s="386">
        <v>0.36</v>
      </c>
      <c r="F22" s="1260">
        <v>0.36</v>
      </c>
      <c r="G22" s="1261">
        <f t="shared" si="0"/>
        <v>0.36</v>
      </c>
      <c r="H22" s="387" t="s">
        <v>42</v>
      </c>
      <c r="I22" s="387"/>
      <c r="J22" s="387"/>
      <c r="K22" s="387"/>
      <c r="L22" s="387"/>
      <c r="M22" s="387"/>
      <c r="N22" s="387"/>
      <c r="O22" s="387"/>
      <c r="P22" s="387"/>
      <c r="Q22" s="98">
        <v>46560060397</v>
      </c>
      <c r="R22" s="92">
        <v>46560060397</v>
      </c>
    </row>
    <row r="23" spans="1:18" ht="11.25" customHeight="1" x14ac:dyDescent="0.2">
      <c r="A23" s="1272">
        <v>12</v>
      </c>
      <c r="B23" s="249" t="s">
        <v>874</v>
      </c>
      <c r="C23" s="1277" t="s">
        <v>875</v>
      </c>
      <c r="D23" s="476">
        <v>0</v>
      </c>
      <c r="E23" s="337">
        <v>0.23</v>
      </c>
      <c r="F23" s="251">
        <v>0.23</v>
      </c>
      <c r="G23" s="252"/>
      <c r="H23" s="1283" t="s">
        <v>42</v>
      </c>
      <c r="I23" s="1283"/>
      <c r="J23" s="1283"/>
      <c r="K23" s="1283"/>
      <c r="L23" s="1283"/>
      <c r="M23" s="1283"/>
      <c r="N23" s="1283"/>
      <c r="O23" s="1283"/>
      <c r="P23" s="1283"/>
      <c r="Q23" s="501">
        <v>46560060484</v>
      </c>
      <c r="R23" s="30">
        <v>46560060484</v>
      </c>
    </row>
    <row r="24" spans="1:18" ht="11.25" customHeight="1" x14ac:dyDescent="0.2">
      <c r="A24" s="1278"/>
      <c r="B24" s="486"/>
      <c r="C24" s="1279"/>
      <c r="D24" s="474">
        <v>0.23</v>
      </c>
      <c r="E24" s="362">
        <v>0.79</v>
      </c>
      <c r="F24" s="1284">
        <v>0.56000000000000005</v>
      </c>
      <c r="G24" s="1185"/>
      <c r="H24" s="1285" t="s">
        <v>10</v>
      </c>
      <c r="I24" s="1285"/>
      <c r="J24" s="1285"/>
      <c r="K24" s="1285"/>
      <c r="L24" s="1285"/>
      <c r="M24" s="1285"/>
      <c r="N24" s="1285"/>
      <c r="O24" s="1285"/>
      <c r="P24" s="1285"/>
      <c r="Q24" s="486">
        <v>46560060484</v>
      </c>
      <c r="R24" s="107">
        <v>46560060484</v>
      </c>
    </row>
    <row r="25" spans="1:18" ht="11.25" customHeight="1" x14ac:dyDescent="0.2">
      <c r="A25" s="1273"/>
      <c r="B25" s="480"/>
      <c r="C25" s="381"/>
      <c r="D25" s="462">
        <v>0.79</v>
      </c>
      <c r="E25" s="352">
        <v>2.3600000000000003</v>
      </c>
      <c r="F25" s="258">
        <v>1.57</v>
      </c>
      <c r="G25" s="259">
        <f>SUM(F23:F25)</f>
        <v>2.3600000000000003</v>
      </c>
      <c r="H25" s="353" t="s">
        <v>10</v>
      </c>
      <c r="I25" s="353"/>
      <c r="J25" s="353"/>
      <c r="K25" s="353"/>
      <c r="L25" s="353"/>
      <c r="M25" s="353"/>
      <c r="N25" s="353"/>
      <c r="O25" s="353"/>
      <c r="P25" s="353"/>
      <c r="Q25" s="1276">
        <v>46560050127</v>
      </c>
      <c r="R25" s="47">
        <v>46560050127</v>
      </c>
    </row>
    <row r="26" spans="1:18" ht="6" customHeight="1" x14ac:dyDescent="0.2"/>
    <row r="27" spans="1:18" ht="12.75" customHeight="1" x14ac:dyDescent="0.2">
      <c r="A27" s="63" t="s">
        <v>87</v>
      </c>
      <c r="B27" s="64"/>
      <c r="C27" s="65"/>
      <c r="D27" s="65"/>
      <c r="E27" s="66"/>
      <c r="F27" s="67">
        <f>SUM(F11:F25)</f>
        <v>7.82</v>
      </c>
      <c r="G27" s="1202"/>
      <c r="H27" s="68"/>
      <c r="I27" s="16"/>
      <c r="J27" s="69"/>
      <c r="K27" s="70" t="s">
        <v>46</v>
      </c>
      <c r="L27" s="71">
        <f>SUM(L11:L25)</f>
        <v>0</v>
      </c>
      <c r="M27" s="71">
        <f>SUM(M11:M25)</f>
        <v>0</v>
      </c>
      <c r="N27" s="62"/>
      <c r="O27" s="70" t="s">
        <v>1</v>
      </c>
      <c r="P27" s="71">
        <f>SUM(P11:P25)</f>
        <v>0</v>
      </c>
      <c r="Q27" s="62"/>
    </row>
    <row r="28" spans="1:18" ht="12.75" customHeight="1" x14ac:dyDescent="0.2">
      <c r="A28" s="72" t="s">
        <v>47</v>
      </c>
      <c r="B28" s="73"/>
      <c r="C28" s="74"/>
      <c r="D28" s="74"/>
      <c r="E28" s="75"/>
      <c r="F28" s="955">
        <f>SUMIF(H11:H25,"melnais",F11:F25)</f>
        <v>0.25</v>
      </c>
      <c r="G28" s="1203"/>
      <c r="H28" s="76"/>
      <c r="I28" s="77"/>
      <c r="J28" s="62"/>
      <c r="K28" s="62"/>
      <c r="L28" s="78"/>
      <c r="M28" s="78"/>
      <c r="N28" s="62"/>
      <c r="O28" s="62"/>
      <c r="P28" s="62"/>
      <c r="Q28" s="62"/>
    </row>
    <row r="29" spans="1:18" ht="12.75" customHeight="1" x14ac:dyDescent="0.2">
      <c r="A29" s="72" t="s">
        <v>48</v>
      </c>
      <c r="B29" s="73"/>
      <c r="C29" s="74"/>
      <c r="D29" s="74"/>
      <c r="E29" s="75"/>
      <c r="F29" s="955">
        <f>SUMIF(H11:H25,"bruģis",F11:F25)</f>
        <v>0</v>
      </c>
      <c r="G29" s="1203"/>
      <c r="I29" s="16"/>
      <c r="J29" s="62"/>
      <c r="N29" s="62"/>
      <c r="O29" s="62"/>
      <c r="P29" s="62"/>
      <c r="Q29" s="62"/>
    </row>
    <row r="30" spans="1:18" ht="12.75" customHeight="1" x14ac:dyDescent="0.2">
      <c r="A30" s="72" t="s">
        <v>49</v>
      </c>
      <c r="B30" s="73"/>
      <c r="C30" s="74"/>
      <c r="D30" s="74"/>
      <c r="E30" s="75"/>
      <c r="F30" s="955">
        <f>SUMIF(H11:H25,"grants",F11:F25)</f>
        <v>5.44</v>
      </c>
      <c r="G30" s="1203"/>
      <c r="I30" s="16"/>
      <c r="J30" s="62"/>
      <c r="N30" s="62"/>
      <c r="O30" s="62"/>
      <c r="P30" s="62"/>
      <c r="Q30" s="62"/>
    </row>
    <row r="31" spans="1:18" ht="12.75" customHeight="1" x14ac:dyDescent="0.2">
      <c r="A31" s="72" t="s">
        <v>50</v>
      </c>
      <c r="B31" s="73"/>
      <c r="C31" s="74"/>
      <c r="D31" s="74"/>
      <c r="E31" s="75"/>
      <c r="F31" s="955">
        <f>SUMIF(H11:H25,"cits segums",F11:F25)</f>
        <v>2.13</v>
      </c>
      <c r="G31" s="1203"/>
      <c r="H31" s="77"/>
      <c r="I31" s="16"/>
      <c r="J31" s="79"/>
      <c r="N31" s="62"/>
      <c r="O31" s="62"/>
      <c r="P31" s="62"/>
      <c r="Q31" s="62"/>
    </row>
    <row r="32" spans="1:18" ht="12.75" customHeight="1" x14ac:dyDescent="0.2">
      <c r="D32" s="9"/>
      <c r="E32" s="9"/>
      <c r="F32" s="80"/>
      <c r="G32" s="80"/>
      <c r="H32" s="60"/>
      <c r="I32" s="16"/>
      <c r="J32" s="62"/>
      <c r="N32" s="62"/>
      <c r="O32" s="62"/>
      <c r="P32" s="62"/>
      <c r="Q32" s="62"/>
    </row>
    <row r="33" spans="1:18" ht="12.75" customHeight="1" x14ac:dyDescent="0.2">
      <c r="A33" s="5"/>
      <c r="B33" s="5"/>
      <c r="C33" s="6" t="s">
        <v>51</v>
      </c>
      <c r="D33" s="1720" t="str">
        <f>KOPA!$A$31</f>
        <v>2022.gada 18.oktobris</v>
      </c>
      <c r="E33" s="1720"/>
      <c r="F33" s="1720"/>
      <c r="G33" s="82"/>
      <c r="H33" s="81"/>
      <c r="I33" s="81"/>
      <c r="J33" s="82"/>
      <c r="K33" s="82"/>
      <c r="O33" s="62"/>
      <c r="P33" s="1738" t="s">
        <v>572</v>
      </c>
      <c r="Q33" s="1738"/>
      <c r="R33" s="1738"/>
    </row>
    <row r="34" spans="1:18" ht="12.75" customHeight="1" x14ac:dyDescent="0.2">
      <c r="A34" s="5"/>
      <c r="B34" s="5"/>
      <c r="C34" s="6" t="s">
        <v>52</v>
      </c>
      <c r="D34" s="1720" t="s">
        <v>53</v>
      </c>
      <c r="E34" s="1720"/>
      <c r="F34" s="1720"/>
      <c r="G34" s="1720"/>
      <c r="H34" s="1720"/>
      <c r="I34" s="1720"/>
      <c r="J34" s="1720"/>
      <c r="K34" s="1720"/>
      <c r="M34" s="83"/>
      <c r="N34" s="83"/>
      <c r="O34" s="62"/>
      <c r="P34" s="1738"/>
      <c r="Q34" s="1738"/>
      <c r="R34" s="1738"/>
    </row>
    <row r="35" spans="1:18" ht="12.75" customHeight="1" x14ac:dyDescent="0.2">
      <c r="A35" s="5"/>
      <c r="B35" s="5"/>
      <c r="C35" s="6"/>
      <c r="D35" s="1721" t="s">
        <v>54</v>
      </c>
      <c r="E35" s="1721"/>
      <c r="F35" s="1721"/>
      <c r="G35" s="1721"/>
      <c r="H35" s="1721"/>
      <c r="I35" s="1721"/>
      <c r="J35" s="1721"/>
      <c r="K35" s="1721"/>
      <c r="M35" s="1722" t="s">
        <v>55</v>
      </c>
      <c r="N35" s="1722"/>
      <c r="O35" s="62"/>
      <c r="P35" s="1738"/>
      <c r="Q35" s="1738"/>
      <c r="R35" s="1738"/>
    </row>
    <row r="36" spans="1:18" ht="12.75" customHeight="1" x14ac:dyDescent="0.2">
      <c r="A36" s="5"/>
      <c r="B36" s="5"/>
      <c r="C36" s="6" t="s">
        <v>51</v>
      </c>
      <c r="D36" s="1728" t="str">
        <f>D33</f>
        <v>2022.gada 18.oktobris</v>
      </c>
      <c r="E36" s="1728"/>
      <c r="F36" s="1728"/>
      <c r="G36" s="82"/>
      <c r="H36" s="81"/>
      <c r="I36" s="81"/>
      <c r="J36" s="82"/>
      <c r="K36" s="82"/>
      <c r="O36" s="62"/>
      <c r="P36" s="62"/>
      <c r="Q36" s="62"/>
    </row>
    <row r="37" spans="1:18" ht="12.75" customHeight="1" x14ac:dyDescent="0.2">
      <c r="A37" s="5"/>
      <c r="B37" s="5"/>
      <c r="C37" s="6" t="s">
        <v>56</v>
      </c>
      <c r="D37" s="1720" t="str">
        <f>KOPA!$N$31</f>
        <v>Dobeles novada domes priekšsēdētājs Ivars Gorskis</v>
      </c>
      <c r="E37" s="1720"/>
      <c r="F37" s="1720"/>
      <c r="G37" s="1720"/>
      <c r="H37" s="1720"/>
      <c r="I37" s="1720"/>
      <c r="J37" s="1720"/>
      <c r="K37" s="1720"/>
      <c r="M37" s="83"/>
      <c r="N37" s="83"/>
      <c r="O37" s="62"/>
      <c r="P37" s="62"/>
      <c r="Q37" s="62"/>
    </row>
    <row r="38" spans="1:18" ht="12.75" customHeight="1" x14ac:dyDescent="0.2">
      <c r="A38" s="5"/>
      <c r="B38" s="5"/>
      <c r="C38" s="6"/>
      <c r="D38" s="1721" t="s">
        <v>54</v>
      </c>
      <c r="E38" s="1721"/>
      <c r="F38" s="1721"/>
      <c r="G38" s="1721"/>
      <c r="H38" s="1721"/>
      <c r="I38" s="1721"/>
      <c r="J38" s="1721"/>
      <c r="K38" s="1721"/>
      <c r="M38" s="1722" t="s">
        <v>55</v>
      </c>
      <c r="N38" s="1722"/>
      <c r="O38" s="62"/>
      <c r="P38" s="62"/>
      <c r="Q38" s="62"/>
    </row>
    <row r="39" spans="1:18" ht="12.75" customHeight="1" x14ac:dyDescent="0.2">
      <c r="A39" s="5"/>
      <c r="B39" s="5"/>
      <c r="C39" s="6" t="s">
        <v>51</v>
      </c>
      <c r="D39" s="84" t="s">
        <v>57</v>
      </c>
      <c r="E39" s="84"/>
      <c r="F39" s="84"/>
      <c r="G39" s="81"/>
      <c r="H39" s="81"/>
      <c r="I39" s="81"/>
      <c r="J39" s="82"/>
      <c r="K39" s="82"/>
      <c r="O39" s="62"/>
      <c r="P39" s="62"/>
      <c r="Q39" s="62"/>
    </row>
    <row r="40" spans="1:18" ht="12.75" customHeight="1" x14ac:dyDescent="0.2">
      <c r="A40" s="5"/>
      <c r="B40" s="5"/>
      <c r="C40" s="6" t="s">
        <v>58</v>
      </c>
      <c r="D40" s="1720" t="s">
        <v>1088</v>
      </c>
      <c r="E40" s="1720"/>
      <c r="F40" s="1720"/>
      <c r="G40" s="1720"/>
      <c r="H40" s="1720"/>
      <c r="I40" s="1720"/>
      <c r="J40" s="1720"/>
      <c r="K40" s="1720"/>
      <c r="M40" s="83"/>
      <c r="N40" s="83"/>
      <c r="O40" s="62"/>
      <c r="P40" s="62"/>
      <c r="Q40" s="62"/>
    </row>
    <row r="41" spans="1:18" ht="12.75" customHeight="1" x14ac:dyDescent="0.2">
      <c r="D41" s="1721" t="s">
        <v>54</v>
      </c>
      <c r="E41" s="1721"/>
      <c r="F41" s="1721"/>
      <c r="G41" s="1721"/>
      <c r="H41" s="1721"/>
      <c r="I41" s="1721"/>
      <c r="J41" s="1721"/>
      <c r="K41" s="1721"/>
      <c r="M41" s="1722" t="s">
        <v>55</v>
      </c>
      <c r="N41" s="1722"/>
    </row>
  </sheetData>
  <sheetProtection selectLockedCells="1" selectUnlockedCells="1"/>
  <mergeCells count="35"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R8:R9"/>
    <mergeCell ref="I8:I9"/>
    <mergeCell ref="J8:K8"/>
    <mergeCell ref="L8:L9"/>
    <mergeCell ref="B10:C10"/>
    <mergeCell ref="F10:G10"/>
    <mergeCell ref="D8:E8"/>
    <mergeCell ref="F8:G8"/>
    <mergeCell ref="H8:H9"/>
    <mergeCell ref="D36:F36"/>
    <mergeCell ref="M8:M9"/>
    <mergeCell ref="N8:N9"/>
    <mergeCell ref="O8:O9"/>
    <mergeCell ref="Q8:Q9"/>
    <mergeCell ref="D33:F33"/>
    <mergeCell ref="P33:R35"/>
    <mergeCell ref="D34:K34"/>
    <mergeCell ref="D35:K35"/>
    <mergeCell ref="M35:N35"/>
    <mergeCell ref="D37:K37"/>
    <mergeCell ref="D38:K38"/>
    <mergeCell ref="M38:N38"/>
    <mergeCell ref="D40:K40"/>
    <mergeCell ref="D41:K41"/>
    <mergeCell ref="M41:N41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verticalDpi="300" r:id="rId1"/>
  <headerFooter scaleWithDoc="0">
    <oddFooter>&amp;RLapa &amp;P no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101A2-E152-4131-A59A-8790C5D7E117}">
  <sheetPr codeName="Sheet24"/>
  <dimension ref="A1:T31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267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6">
        <v>5</v>
      </c>
      <c r="G10" s="1727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s="22" customFormat="1" ht="11.25" customHeight="1" x14ac:dyDescent="0.2">
      <c r="A11" s="23">
        <v>1</v>
      </c>
      <c r="B11" s="24">
        <v>6015</v>
      </c>
      <c r="C11" s="508" t="s">
        <v>268</v>
      </c>
      <c r="D11" s="509">
        <v>0</v>
      </c>
      <c r="E11" s="510">
        <v>1.7</v>
      </c>
      <c r="F11" s="1423">
        <f t="shared" ref="F11:F15" si="0">E11-D11</f>
        <v>1.7</v>
      </c>
      <c r="G11" s="1424"/>
      <c r="H11" s="29" t="s">
        <v>44</v>
      </c>
      <c r="I11" s="512"/>
      <c r="J11" s="512"/>
      <c r="K11" s="512"/>
      <c r="L11" s="512"/>
      <c r="M11" s="512"/>
      <c r="N11" s="512"/>
      <c r="O11" s="512"/>
      <c r="P11" s="512"/>
      <c r="Q11" s="513">
        <v>46600050182</v>
      </c>
      <c r="R11" s="514">
        <v>46600050182</v>
      </c>
    </row>
    <row r="12" spans="1:20" s="22" customFormat="1" ht="11.25" customHeight="1" x14ac:dyDescent="0.2">
      <c r="A12" s="40"/>
      <c r="B12" s="41"/>
      <c r="C12" s="515"/>
      <c r="D12" s="516">
        <f>E11</f>
        <v>1.7</v>
      </c>
      <c r="E12" s="274">
        <v>2.76</v>
      </c>
      <c r="F12" s="1425">
        <f t="shared" si="0"/>
        <v>1.0599999999999998</v>
      </c>
      <c r="G12" s="1426">
        <f>SUM(F11:F12)</f>
        <v>2.76</v>
      </c>
      <c r="H12" s="46" t="s">
        <v>42</v>
      </c>
      <c r="I12" s="518"/>
      <c r="J12" s="518"/>
      <c r="K12" s="518"/>
      <c r="L12" s="518"/>
      <c r="M12" s="518"/>
      <c r="N12" s="518"/>
      <c r="O12" s="518"/>
      <c r="P12" s="518"/>
      <c r="Q12" s="519">
        <v>46600050182</v>
      </c>
      <c r="R12" s="520">
        <v>46600050182</v>
      </c>
    </row>
    <row r="13" spans="1:20" s="22" customFormat="1" ht="11.25" customHeight="1" x14ac:dyDescent="0.2">
      <c r="A13" s="521">
        <v>2</v>
      </c>
      <c r="B13" s="522">
        <v>6031</v>
      </c>
      <c r="C13" s="1765" t="s">
        <v>269</v>
      </c>
      <c r="D13" s="509">
        <v>0</v>
      </c>
      <c r="E13" s="510">
        <v>1.02</v>
      </c>
      <c r="F13" s="1423">
        <f t="shared" si="0"/>
        <v>1.02</v>
      </c>
      <c r="G13" s="1424"/>
      <c r="H13" s="29" t="s">
        <v>44</v>
      </c>
      <c r="I13" s="512"/>
      <c r="J13" s="512"/>
      <c r="K13" s="512"/>
      <c r="L13" s="512"/>
      <c r="M13" s="512"/>
      <c r="N13" s="512"/>
      <c r="O13" s="512"/>
      <c r="P13" s="512"/>
      <c r="Q13" s="513">
        <v>46600010230</v>
      </c>
      <c r="R13" s="514">
        <v>46600010230</v>
      </c>
    </row>
    <row r="14" spans="1:20" s="22" customFormat="1" ht="11.25" customHeight="1" x14ac:dyDescent="0.2">
      <c r="A14" s="523"/>
      <c r="B14" s="524"/>
      <c r="C14" s="1766"/>
      <c r="D14" s="525">
        <f>E13</f>
        <v>1.02</v>
      </c>
      <c r="E14" s="526">
        <v>1.25</v>
      </c>
      <c r="F14" s="1427">
        <f t="shared" si="0"/>
        <v>0.22999999999999998</v>
      </c>
      <c r="G14" s="1428"/>
      <c r="H14" s="37" t="s">
        <v>42</v>
      </c>
      <c r="I14" s="527"/>
      <c r="J14" s="527"/>
      <c r="K14" s="527"/>
      <c r="L14" s="527"/>
      <c r="M14" s="527"/>
      <c r="N14" s="527"/>
      <c r="O14" s="527"/>
      <c r="P14" s="527"/>
      <c r="Q14" s="528">
        <v>46600010230</v>
      </c>
      <c r="R14" s="529">
        <v>46600010230</v>
      </c>
    </row>
    <row r="15" spans="1:20" s="22" customFormat="1" ht="11.25" customHeight="1" x14ac:dyDescent="0.2">
      <c r="A15" s="530"/>
      <c r="B15" s="531"/>
      <c r="C15" s="532"/>
      <c r="D15" s="516">
        <f>E14</f>
        <v>1.25</v>
      </c>
      <c r="E15" s="274">
        <v>1.43</v>
      </c>
      <c r="F15" s="1425">
        <f t="shared" si="0"/>
        <v>0.17999999999999994</v>
      </c>
      <c r="G15" s="1426">
        <f>SUM(F13:F15)</f>
        <v>1.43</v>
      </c>
      <c r="H15" s="46" t="s">
        <v>44</v>
      </c>
      <c r="I15" s="518"/>
      <c r="J15" s="518"/>
      <c r="K15" s="518"/>
      <c r="L15" s="518"/>
      <c r="M15" s="518"/>
      <c r="N15" s="518"/>
      <c r="O15" s="518"/>
      <c r="P15" s="518"/>
      <c r="Q15" s="519">
        <v>46600010115</v>
      </c>
      <c r="R15" s="520">
        <v>46600010115</v>
      </c>
    </row>
    <row r="16" spans="1:20" ht="3.75" customHeight="1" x14ac:dyDescent="0.2"/>
    <row r="17" spans="1:18" ht="12.75" customHeight="1" x14ac:dyDescent="0.2">
      <c r="A17" s="63" t="s">
        <v>101</v>
      </c>
      <c r="B17" s="64"/>
      <c r="C17" s="65"/>
      <c r="D17" s="65"/>
      <c r="E17" s="66"/>
      <c r="F17" s="67">
        <f>SUM(F11:F15)</f>
        <v>4.1899999999999995</v>
      </c>
      <c r="G17" s="1202"/>
      <c r="H17" s="68"/>
      <c r="I17" s="16"/>
      <c r="J17" s="69"/>
      <c r="K17" s="70" t="s">
        <v>46</v>
      </c>
      <c r="L17" s="71">
        <f>SUM(L11,L15)</f>
        <v>0</v>
      </c>
      <c r="M17" s="71">
        <f>SUM(L11,L15)</f>
        <v>0</v>
      </c>
      <c r="N17" s="62"/>
      <c r="O17" s="70" t="s">
        <v>1</v>
      </c>
      <c r="P17" s="71">
        <f>SUM(L11,L15)</f>
        <v>0</v>
      </c>
      <c r="Q17" s="62"/>
    </row>
    <row r="18" spans="1:18" ht="12.75" customHeight="1" x14ac:dyDescent="0.2">
      <c r="A18" s="72" t="s">
        <v>47</v>
      </c>
      <c r="B18" s="73"/>
      <c r="C18" s="74"/>
      <c r="D18" s="74"/>
      <c r="E18" s="75"/>
      <c r="F18" s="955">
        <f>SUMIF(H11:H15,"melnais",F11:F15)</f>
        <v>2.8999999999999995</v>
      </c>
      <c r="G18" s="1203"/>
      <c r="H18" s="76"/>
      <c r="I18" s="77"/>
      <c r="J18" s="62"/>
      <c r="K18" s="62"/>
      <c r="L18" s="78"/>
      <c r="M18" s="78"/>
      <c r="N18" s="62"/>
      <c r="O18" s="62"/>
      <c r="P18" s="62"/>
      <c r="Q18" s="62"/>
    </row>
    <row r="19" spans="1:18" ht="12.75" customHeight="1" x14ac:dyDescent="0.2">
      <c r="A19" s="72" t="s">
        <v>48</v>
      </c>
      <c r="B19" s="73"/>
      <c r="C19" s="74"/>
      <c r="D19" s="74"/>
      <c r="E19" s="75"/>
      <c r="F19" s="955">
        <f>SUMIF(H11:H15,"bruģis",F11:F15)</f>
        <v>0</v>
      </c>
      <c r="G19" s="1203"/>
      <c r="I19" s="16"/>
      <c r="J19" s="62"/>
      <c r="N19" s="62"/>
      <c r="O19" s="62"/>
      <c r="P19" s="62"/>
      <c r="Q19" s="62"/>
    </row>
    <row r="20" spans="1:18" ht="12.75" customHeight="1" x14ac:dyDescent="0.2">
      <c r="A20" s="72" t="s">
        <v>49</v>
      </c>
      <c r="B20" s="73"/>
      <c r="C20" s="74"/>
      <c r="D20" s="74"/>
      <c r="E20" s="75"/>
      <c r="F20" s="955">
        <f>SUMIF(H11:H15,"grants",F11:F15)</f>
        <v>1.2899999999999998</v>
      </c>
      <c r="G20" s="1203"/>
      <c r="I20" s="16"/>
      <c r="J20" s="62"/>
      <c r="N20" s="62"/>
      <c r="O20" s="62"/>
      <c r="P20" s="62"/>
      <c r="Q20" s="62"/>
    </row>
    <row r="21" spans="1:18" ht="12.75" customHeight="1" x14ac:dyDescent="0.2">
      <c r="A21" s="72" t="s">
        <v>50</v>
      </c>
      <c r="B21" s="73"/>
      <c r="C21" s="74"/>
      <c r="D21" s="74"/>
      <c r="E21" s="75"/>
      <c r="F21" s="955">
        <f>SUMIF(H11:H15,"cits segums",F11:F15)</f>
        <v>0</v>
      </c>
      <c r="G21" s="1203"/>
      <c r="H21" s="77"/>
      <c r="I21" s="16"/>
      <c r="J21" s="79"/>
      <c r="N21" s="62"/>
      <c r="O21" s="62"/>
      <c r="P21" s="62"/>
      <c r="Q21" s="62"/>
    </row>
    <row r="22" spans="1:18" ht="5.25" customHeight="1" x14ac:dyDescent="0.2">
      <c r="D22" s="9"/>
      <c r="E22" s="9"/>
      <c r="F22" s="80"/>
      <c r="G22" s="80"/>
      <c r="H22" s="60"/>
      <c r="I22" s="16"/>
      <c r="J22" s="62"/>
      <c r="N22" s="62"/>
      <c r="O22" s="62"/>
      <c r="P22" s="62"/>
      <c r="Q22" s="62"/>
    </row>
    <row r="23" spans="1:18" ht="12.75" customHeight="1" x14ac:dyDescent="0.2">
      <c r="A23" s="5"/>
      <c r="B23" s="5"/>
      <c r="C23" s="6" t="s">
        <v>51</v>
      </c>
      <c r="D23" s="1720" t="str">
        <f>KOPA!$A$31</f>
        <v>2022.gada 18.oktobris</v>
      </c>
      <c r="E23" s="1720"/>
      <c r="F23" s="1720"/>
      <c r="G23" s="82"/>
      <c r="H23" s="81"/>
      <c r="I23" s="81"/>
      <c r="J23" s="82"/>
      <c r="K23" s="82"/>
      <c r="O23" s="62"/>
      <c r="P23" s="62"/>
      <c r="Q23" s="62"/>
    </row>
    <row r="24" spans="1:18" ht="12.75" customHeight="1" x14ac:dyDescent="0.2">
      <c r="A24" s="5"/>
      <c r="B24" s="5"/>
      <c r="C24" s="6" t="s">
        <v>52</v>
      </c>
      <c r="D24" s="1720" t="s">
        <v>53</v>
      </c>
      <c r="E24" s="1720"/>
      <c r="F24" s="1720"/>
      <c r="G24" s="1720"/>
      <c r="H24" s="1720"/>
      <c r="I24" s="1720"/>
      <c r="J24" s="1720"/>
      <c r="K24" s="1720"/>
      <c r="M24" s="83"/>
      <c r="N24" s="83"/>
      <c r="O24" s="62"/>
      <c r="P24" s="1725" t="s">
        <v>572</v>
      </c>
      <c r="Q24" s="1725"/>
      <c r="R24" s="1725"/>
    </row>
    <row r="25" spans="1:18" ht="12.75" customHeight="1" x14ac:dyDescent="0.2">
      <c r="A25" s="5"/>
      <c r="B25" s="5"/>
      <c r="C25" s="6"/>
      <c r="D25" s="1721" t="s">
        <v>54</v>
      </c>
      <c r="E25" s="1721"/>
      <c r="F25" s="1721"/>
      <c r="G25" s="1721"/>
      <c r="H25" s="1721"/>
      <c r="I25" s="1721"/>
      <c r="J25" s="1721"/>
      <c r="K25" s="1721"/>
      <c r="M25" s="1722" t="s">
        <v>55</v>
      </c>
      <c r="N25" s="1722"/>
      <c r="O25" s="62"/>
      <c r="P25" s="1725"/>
      <c r="Q25" s="1725"/>
      <c r="R25" s="1725"/>
    </row>
    <row r="26" spans="1:18" x14ac:dyDescent="0.2">
      <c r="A26" s="5"/>
      <c r="B26" s="5"/>
      <c r="C26" s="6" t="s">
        <v>51</v>
      </c>
      <c r="D26" s="1728" t="str">
        <f>D23</f>
        <v>2022.gada 18.oktobris</v>
      </c>
      <c r="E26" s="1728"/>
      <c r="F26" s="1728"/>
      <c r="G26" s="82"/>
      <c r="H26" s="81"/>
      <c r="I26" s="81"/>
      <c r="J26" s="82"/>
      <c r="K26" s="82"/>
      <c r="O26" s="62"/>
      <c r="P26" s="1725"/>
      <c r="Q26" s="1725"/>
      <c r="R26" s="1725"/>
    </row>
    <row r="27" spans="1:18" x14ac:dyDescent="0.2">
      <c r="A27" s="5"/>
      <c r="B27" s="5"/>
      <c r="C27" s="6" t="s">
        <v>56</v>
      </c>
      <c r="D27" s="1720" t="str">
        <f>KOPA!$N$31</f>
        <v>Dobeles novada domes priekšsēdētājs Ivars Gorskis</v>
      </c>
      <c r="E27" s="1720"/>
      <c r="F27" s="1720"/>
      <c r="G27" s="1720"/>
      <c r="H27" s="1720"/>
      <c r="I27" s="1720"/>
      <c r="J27" s="1720"/>
      <c r="K27" s="1720"/>
      <c r="M27" s="83"/>
      <c r="N27" s="83"/>
      <c r="O27" s="62"/>
      <c r="P27" s="824"/>
      <c r="Q27" s="824"/>
      <c r="R27" s="824"/>
    </row>
    <row r="28" spans="1:18" x14ac:dyDescent="0.2">
      <c r="A28" s="5"/>
      <c r="B28" s="5"/>
      <c r="C28" s="6"/>
      <c r="D28" s="1721" t="s">
        <v>54</v>
      </c>
      <c r="E28" s="1721"/>
      <c r="F28" s="1721"/>
      <c r="G28" s="1721"/>
      <c r="H28" s="1721"/>
      <c r="I28" s="1721"/>
      <c r="J28" s="1721"/>
      <c r="K28" s="1721"/>
      <c r="M28" s="1722" t="s">
        <v>55</v>
      </c>
      <c r="N28" s="1722"/>
      <c r="O28" s="62"/>
      <c r="P28" s="62"/>
      <c r="Q28" s="62"/>
    </row>
    <row r="29" spans="1:18" x14ac:dyDescent="0.2">
      <c r="A29" s="5"/>
      <c r="B29" s="5"/>
      <c r="C29" s="6" t="s">
        <v>51</v>
      </c>
      <c r="D29" s="84" t="s">
        <v>57</v>
      </c>
      <c r="E29" s="84"/>
      <c r="F29" s="84"/>
      <c r="G29" s="81"/>
      <c r="H29" s="81"/>
      <c r="I29" s="81"/>
      <c r="J29" s="82"/>
      <c r="K29" s="82"/>
      <c r="O29" s="62"/>
      <c r="P29" s="62"/>
      <c r="Q29" s="62"/>
    </row>
    <row r="30" spans="1:18" x14ac:dyDescent="0.2">
      <c r="A30" s="5"/>
      <c r="B30" s="5"/>
      <c r="C30" s="6" t="s">
        <v>58</v>
      </c>
      <c r="D30" s="1720" t="s">
        <v>1088</v>
      </c>
      <c r="E30" s="1720"/>
      <c r="F30" s="1720"/>
      <c r="G30" s="1720"/>
      <c r="H30" s="1720"/>
      <c r="I30" s="1720"/>
      <c r="J30" s="1720"/>
      <c r="K30" s="1720"/>
      <c r="M30" s="83"/>
      <c r="N30" s="83"/>
      <c r="O30" s="62"/>
      <c r="P30" s="62"/>
      <c r="Q30" s="62"/>
    </row>
    <row r="31" spans="1:18" x14ac:dyDescent="0.2">
      <c r="D31" s="1721" t="s">
        <v>54</v>
      </c>
      <c r="E31" s="1721"/>
      <c r="F31" s="1721"/>
      <c r="G31" s="1721"/>
      <c r="H31" s="1721"/>
      <c r="I31" s="1721"/>
      <c r="J31" s="1721"/>
      <c r="K31" s="1721"/>
      <c r="M31" s="1722" t="s">
        <v>55</v>
      </c>
      <c r="N31" s="1722"/>
    </row>
  </sheetData>
  <sheetProtection selectLockedCells="1" selectUnlockedCells="1"/>
  <mergeCells count="36">
    <mergeCell ref="Q8:Q9"/>
    <mergeCell ref="R8:R9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I8:I9"/>
    <mergeCell ref="J8:K8"/>
    <mergeCell ref="L8:L9"/>
    <mergeCell ref="F8:G8"/>
    <mergeCell ref="B10:C10"/>
    <mergeCell ref="C13:C14"/>
    <mergeCell ref="D23:F23"/>
    <mergeCell ref="D30:K30"/>
    <mergeCell ref="M31:N31"/>
    <mergeCell ref="D28:K28"/>
    <mergeCell ref="M28:N28"/>
    <mergeCell ref="F10:G10"/>
    <mergeCell ref="D31:K31"/>
    <mergeCell ref="P24:R26"/>
    <mergeCell ref="D25:K25"/>
    <mergeCell ref="M25:N25"/>
    <mergeCell ref="D26:F26"/>
    <mergeCell ref="D27:K27"/>
    <mergeCell ref="D24:K24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83381-1CB4-4978-9D61-704F38616092}">
  <sheetPr codeName="Sheet25"/>
  <dimension ref="A1:T61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270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21">
        <v>1</v>
      </c>
      <c r="B10" s="1726">
        <v>2</v>
      </c>
      <c r="C10" s="1727"/>
      <c r="D10" s="21">
        <v>3</v>
      </c>
      <c r="E10" s="21">
        <v>4</v>
      </c>
      <c r="F10" s="1726">
        <v>5</v>
      </c>
      <c r="G10" s="1727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20" s="22" customFormat="1" ht="12" customHeight="1" x14ac:dyDescent="0.2">
      <c r="A11" s="32">
        <v>1</v>
      </c>
      <c r="B11" s="33">
        <v>6001</v>
      </c>
      <c r="C11" s="1766" t="s">
        <v>271</v>
      </c>
      <c r="D11" s="1325">
        <v>0</v>
      </c>
      <c r="E11" s="312">
        <v>0.12</v>
      </c>
      <c r="F11" s="1429">
        <v>0.12</v>
      </c>
      <c r="G11" s="1430"/>
      <c r="H11" s="1443" t="s">
        <v>42</v>
      </c>
      <c r="I11" s="1326"/>
      <c r="J11" s="1326"/>
      <c r="K11" s="1326"/>
      <c r="L11" s="1326"/>
      <c r="M11" s="1326"/>
      <c r="N11" s="1326"/>
      <c r="O11" s="1326"/>
      <c r="P11" s="1326"/>
      <c r="Q11" s="221">
        <v>46600010128</v>
      </c>
      <c r="R11" s="1327">
        <v>46600010128</v>
      </c>
    </row>
    <row r="12" spans="1:20" s="22" customFormat="1" ht="12" customHeight="1" x14ac:dyDescent="0.2">
      <c r="A12" s="32"/>
      <c r="B12" s="33"/>
      <c r="C12" s="1767"/>
      <c r="D12" s="516">
        <f>E11+0.024</f>
        <v>0.14399999999999999</v>
      </c>
      <c r="E12" s="274">
        <v>4.28</v>
      </c>
      <c r="F12" s="1431">
        <v>4.1399999999999997</v>
      </c>
      <c r="G12" s="1432">
        <f>SUM(F11:F12)</f>
        <v>4.26</v>
      </c>
      <c r="H12" s="244" t="s">
        <v>42</v>
      </c>
      <c r="I12" s="518"/>
      <c r="J12" s="518"/>
      <c r="K12" s="518"/>
      <c r="L12" s="518"/>
      <c r="M12" s="518"/>
      <c r="N12" s="518"/>
      <c r="O12" s="518"/>
      <c r="P12" s="518"/>
      <c r="Q12" s="533">
        <v>46600010214</v>
      </c>
      <c r="R12" s="315">
        <v>46600010214</v>
      </c>
    </row>
    <row r="13" spans="1:20" s="22" customFormat="1" ht="12" customHeight="1" x14ac:dyDescent="0.2">
      <c r="A13" s="23">
        <v>2</v>
      </c>
      <c r="B13" s="24">
        <v>6005</v>
      </c>
      <c r="C13" s="508" t="s">
        <v>272</v>
      </c>
      <c r="D13" s="509">
        <v>0</v>
      </c>
      <c r="E13" s="510">
        <v>0.92</v>
      </c>
      <c r="F13" s="1429">
        <v>0.92</v>
      </c>
      <c r="G13" s="1430"/>
      <c r="H13" s="534" t="s">
        <v>42</v>
      </c>
      <c r="I13" s="512"/>
      <c r="J13" s="512"/>
      <c r="K13" s="512"/>
      <c r="L13" s="512"/>
      <c r="M13" s="512"/>
      <c r="N13" s="512"/>
      <c r="O13" s="512"/>
      <c r="P13" s="512"/>
      <c r="Q13" s="535">
        <v>46600050181</v>
      </c>
      <c r="R13" s="536">
        <v>46600050181</v>
      </c>
    </row>
    <row r="14" spans="1:20" s="22" customFormat="1" ht="12" customHeight="1" x14ac:dyDescent="0.2">
      <c r="A14" s="32"/>
      <c r="B14" s="33"/>
      <c r="C14" s="537"/>
      <c r="D14" s="525">
        <f>E13</f>
        <v>0.92</v>
      </c>
      <c r="E14" s="526">
        <v>3.4</v>
      </c>
      <c r="F14" s="1427">
        <f>E14-D14</f>
        <v>2.48</v>
      </c>
      <c r="G14" s="1428"/>
      <c r="H14" s="538" t="s">
        <v>42</v>
      </c>
      <c r="I14" s="527"/>
      <c r="J14" s="527"/>
      <c r="K14" s="527"/>
      <c r="L14" s="527"/>
      <c r="M14" s="527"/>
      <c r="N14" s="527"/>
      <c r="O14" s="527"/>
      <c r="P14" s="527"/>
      <c r="Q14" s="528">
        <v>46600040069</v>
      </c>
      <c r="R14" s="529">
        <v>46600040069</v>
      </c>
    </row>
    <row r="15" spans="1:20" s="22" customFormat="1" ht="12" customHeight="1" x14ac:dyDescent="0.2">
      <c r="A15" s="40"/>
      <c r="B15" s="41"/>
      <c r="C15" s="539"/>
      <c r="D15" s="540">
        <f>E14</f>
        <v>3.4</v>
      </c>
      <c r="E15" s="274">
        <v>4.17</v>
      </c>
      <c r="F15" s="1425">
        <f t="shared" ref="F15:F45" si="0">E15-D15</f>
        <v>0.77</v>
      </c>
      <c r="G15" s="1426">
        <f>SUM(F13:F15)</f>
        <v>4.17</v>
      </c>
      <c r="H15" s="244" t="s">
        <v>42</v>
      </c>
      <c r="I15" s="518"/>
      <c r="J15" s="518"/>
      <c r="K15" s="518"/>
      <c r="L15" s="518"/>
      <c r="M15" s="518"/>
      <c r="N15" s="518"/>
      <c r="O15" s="518"/>
      <c r="P15" s="518"/>
      <c r="Q15" s="519">
        <v>46600030080</v>
      </c>
      <c r="R15" s="520">
        <v>46600030080</v>
      </c>
    </row>
    <row r="16" spans="1:20" s="22" customFormat="1" ht="12" customHeight="1" x14ac:dyDescent="0.2">
      <c r="A16" s="32">
        <v>3</v>
      </c>
      <c r="B16" s="33">
        <v>6006</v>
      </c>
      <c r="C16" s="537" t="s">
        <v>273</v>
      </c>
      <c r="D16" s="509">
        <v>0</v>
      </c>
      <c r="E16" s="510">
        <v>0.51</v>
      </c>
      <c r="F16" s="1423">
        <f t="shared" si="0"/>
        <v>0.51</v>
      </c>
      <c r="G16" s="1424"/>
      <c r="H16" s="95" t="s">
        <v>42</v>
      </c>
      <c r="I16" s="512"/>
      <c r="J16" s="512"/>
      <c r="K16" s="512"/>
      <c r="L16" s="512"/>
      <c r="M16" s="512"/>
      <c r="N16" s="512"/>
      <c r="O16" s="512"/>
      <c r="P16" s="512"/>
      <c r="Q16" s="513">
        <v>46600030083</v>
      </c>
      <c r="R16" s="514">
        <v>46600030083</v>
      </c>
    </row>
    <row r="17" spans="1:18" s="22" customFormat="1" ht="12" customHeight="1" x14ac:dyDescent="0.2">
      <c r="A17" s="32"/>
      <c r="B17" s="33"/>
      <c r="C17" s="537"/>
      <c r="D17" s="516">
        <f>E16</f>
        <v>0.51</v>
      </c>
      <c r="E17" s="274">
        <v>1.53</v>
      </c>
      <c r="F17" s="1425">
        <f t="shared" si="0"/>
        <v>1.02</v>
      </c>
      <c r="G17" s="1432">
        <f>SUM(F16:F17)</f>
        <v>1.53</v>
      </c>
      <c r="H17" s="244" t="s">
        <v>42</v>
      </c>
      <c r="I17" s="518"/>
      <c r="J17" s="518"/>
      <c r="K17" s="518"/>
      <c r="L17" s="518"/>
      <c r="M17" s="518"/>
      <c r="N17" s="518"/>
      <c r="O17" s="518"/>
      <c r="P17" s="518"/>
      <c r="Q17" s="519">
        <v>46600040072</v>
      </c>
      <c r="R17" s="520">
        <v>46600040072</v>
      </c>
    </row>
    <row r="18" spans="1:18" s="22" customFormat="1" ht="12" customHeight="1" x14ac:dyDescent="0.2">
      <c r="A18" s="23">
        <v>4</v>
      </c>
      <c r="B18" s="24">
        <v>6009</v>
      </c>
      <c r="C18" s="1765" t="s">
        <v>274</v>
      </c>
      <c r="D18" s="509">
        <v>0</v>
      </c>
      <c r="E18" s="510">
        <v>2.2200000000000002</v>
      </c>
      <c r="F18" s="1423">
        <f t="shared" si="0"/>
        <v>2.2200000000000002</v>
      </c>
      <c r="G18" s="1424"/>
      <c r="H18" s="95" t="s">
        <v>42</v>
      </c>
      <c r="I18" s="512"/>
      <c r="J18" s="512"/>
      <c r="K18" s="512"/>
      <c r="L18" s="512"/>
      <c r="M18" s="512"/>
      <c r="N18" s="512"/>
      <c r="O18" s="512"/>
      <c r="P18" s="512"/>
      <c r="Q18" s="513">
        <v>46600040071</v>
      </c>
      <c r="R18" s="541">
        <v>46600040071</v>
      </c>
    </row>
    <row r="19" spans="1:18" s="22" customFormat="1" ht="12" customHeight="1" x14ac:dyDescent="0.2">
      <c r="A19" s="32"/>
      <c r="B19" s="33"/>
      <c r="C19" s="1766"/>
      <c r="D19" s="525">
        <f>E18+0.004</f>
        <v>2.2240000000000002</v>
      </c>
      <c r="E19" s="526">
        <v>3.26</v>
      </c>
      <c r="F19" s="1427">
        <f t="shared" si="0"/>
        <v>1.0359999999999996</v>
      </c>
      <c r="G19" s="1428"/>
      <c r="H19" s="538" t="s">
        <v>42</v>
      </c>
      <c r="I19" s="527"/>
      <c r="J19" s="527"/>
      <c r="K19" s="527"/>
      <c r="L19" s="527"/>
      <c r="M19" s="527"/>
      <c r="N19" s="527"/>
      <c r="O19" s="527"/>
      <c r="P19" s="527"/>
      <c r="Q19" s="528">
        <v>46600040071</v>
      </c>
      <c r="R19" s="529">
        <v>46600040051</v>
      </c>
    </row>
    <row r="20" spans="1:18" s="22" customFormat="1" ht="12" customHeight="1" x14ac:dyDescent="0.2">
      <c r="A20" s="32"/>
      <c r="B20" s="33"/>
      <c r="C20" s="537"/>
      <c r="D20" s="525">
        <f>E19</f>
        <v>3.26</v>
      </c>
      <c r="E20" s="526">
        <v>3.33</v>
      </c>
      <c r="F20" s="1427">
        <f t="shared" si="0"/>
        <v>7.0000000000000284E-2</v>
      </c>
      <c r="G20" s="1428"/>
      <c r="H20" s="538" t="s">
        <v>42</v>
      </c>
      <c r="I20" s="527"/>
      <c r="J20" s="527"/>
      <c r="K20" s="527"/>
      <c r="L20" s="527"/>
      <c r="M20" s="527"/>
      <c r="N20" s="527"/>
      <c r="O20" s="527"/>
      <c r="P20" s="527"/>
      <c r="Q20" s="528">
        <v>46600040071</v>
      </c>
      <c r="R20" s="529">
        <v>46600050292</v>
      </c>
    </row>
    <row r="21" spans="1:18" s="22" customFormat="1" ht="12" customHeight="1" x14ac:dyDescent="0.2">
      <c r="A21" s="40"/>
      <c r="B21" s="41"/>
      <c r="C21" s="515"/>
      <c r="D21" s="516">
        <f>E20</f>
        <v>3.33</v>
      </c>
      <c r="E21" s="274">
        <v>7.69</v>
      </c>
      <c r="F21" s="1425">
        <f t="shared" si="0"/>
        <v>4.3600000000000003</v>
      </c>
      <c r="G21" s="1426">
        <f>SUM(F18:F21)</f>
        <v>7.6859999999999999</v>
      </c>
      <c r="H21" s="244" t="s">
        <v>42</v>
      </c>
      <c r="I21" s="518"/>
      <c r="J21" s="518"/>
      <c r="K21" s="518"/>
      <c r="L21" s="518"/>
      <c r="M21" s="518"/>
      <c r="N21" s="518"/>
      <c r="O21" s="518"/>
      <c r="P21" s="518"/>
      <c r="Q21" s="519">
        <v>46600040071</v>
      </c>
      <c r="R21" s="520">
        <v>46600020066</v>
      </c>
    </row>
    <row r="22" spans="1:18" s="22" customFormat="1" ht="12" customHeight="1" x14ac:dyDescent="0.2">
      <c r="A22" s="32">
        <v>5</v>
      </c>
      <c r="B22" s="33">
        <v>6011</v>
      </c>
      <c r="C22" s="1766" t="s">
        <v>275</v>
      </c>
      <c r="D22" s="542">
        <v>0</v>
      </c>
      <c r="E22" s="510">
        <v>3.77</v>
      </c>
      <c r="F22" s="1423">
        <f t="shared" si="0"/>
        <v>3.77</v>
      </c>
      <c r="G22" s="1424"/>
      <c r="H22" s="95" t="s">
        <v>42</v>
      </c>
      <c r="I22" s="512"/>
      <c r="J22" s="512"/>
      <c r="K22" s="512"/>
      <c r="L22" s="512"/>
      <c r="M22" s="512"/>
      <c r="N22" s="512"/>
      <c r="O22" s="512"/>
      <c r="P22" s="512"/>
      <c r="Q22" s="543">
        <v>46600020074</v>
      </c>
      <c r="R22" s="543">
        <v>46600050191</v>
      </c>
    </row>
    <row r="23" spans="1:18" s="22" customFormat="1" ht="12" customHeight="1" x14ac:dyDescent="0.2">
      <c r="A23" s="32"/>
      <c r="B23" s="33"/>
      <c r="C23" s="1766"/>
      <c r="D23" s="544">
        <f>E22</f>
        <v>3.77</v>
      </c>
      <c r="E23" s="274">
        <v>7.44</v>
      </c>
      <c r="F23" s="1425">
        <f t="shared" si="0"/>
        <v>3.6700000000000004</v>
      </c>
      <c r="G23" s="1432">
        <f>SUM(F22:F23)</f>
        <v>7.44</v>
      </c>
      <c r="H23" s="244" t="s">
        <v>42</v>
      </c>
      <c r="I23" s="518"/>
      <c r="J23" s="518"/>
      <c r="K23" s="518"/>
      <c r="L23" s="518"/>
      <c r="M23" s="518"/>
      <c r="N23" s="518"/>
      <c r="O23" s="518"/>
      <c r="P23" s="518"/>
      <c r="Q23" s="545">
        <v>46600020074</v>
      </c>
      <c r="R23" s="545">
        <v>46600020074</v>
      </c>
    </row>
    <row r="24" spans="1:18" s="22" customFormat="1" ht="22.5" customHeight="1" x14ac:dyDescent="0.2">
      <c r="A24" s="86">
        <v>6</v>
      </c>
      <c r="B24" s="87">
        <v>6013</v>
      </c>
      <c r="C24" s="546" t="s">
        <v>276</v>
      </c>
      <c r="D24" s="509">
        <v>0</v>
      </c>
      <c r="E24" s="117">
        <v>1.95</v>
      </c>
      <c r="F24" s="1433">
        <f t="shared" si="0"/>
        <v>1.95</v>
      </c>
      <c r="G24" s="1434">
        <f>F24</f>
        <v>1.95</v>
      </c>
      <c r="H24" s="95" t="s">
        <v>42</v>
      </c>
      <c r="I24" s="20"/>
      <c r="J24" s="20"/>
      <c r="K24" s="20"/>
      <c r="L24" s="20"/>
      <c r="M24" s="20"/>
      <c r="N24" s="20"/>
      <c r="O24" s="20"/>
      <c r="P24" s="20"/>
      <c r="Q24" s="513">
        <v>46600050186</v>
      </c>
      <c r="R24" s="514">
        <v>46600050186</v>
      </c>
    </row>
    <row r="25" spans="1:18" s="22" customFormat="1" ht="12" customHeight="1" x14ac:dyDescent="0.2">
      <c r="A25" s="32">
        <v>7</v>
      </c>
      <c r="B25" s="33">
        <v>6016</v>
      </c>
      <c r="C25" s="1765" t="s">
        <v>277</v>
      </c>
      <c r="D25" s="509">
        <v>0</v>
      </c>
      <c r="E25" s="510">
        <v>0.16</v>
      </c>
      <c r="F25" s="1423">
        <f t="shared" si="0"/>
        <v>0.16</v>
      </c>
      <c r="G25" s="1424"/>
      <c r="H25" s="95" t="s">
        <v>42</v>
      </c>
      <c r="I25" s="512"/>
      <c r="J25" s="512"/>
      <c r="K25" s="512"/>
      <c r="L25" s="512"/>
      <c r="M25" s="512"/>
      <c r="N25" s="512"/>
      <c r="O25" s="512"/>
      <c r="P25" s="512"/>
      <c r="Q25" s="543">
        <v>46600050305</v>
      </c>
      <c r="R25" s="541">
        <v>46600050305</v>
      </c>
    </row>
    <row r="26" spans="1:18" s="22" customFormat="1" ht="12.6" customHeight="1" x14ac:dyDescent="0.2">
      <c r="A26" s="32"/>
      <c r="B26" s="33"/>
      <c r="C26" s="1766"/>
      <c r="D26" s="525">
        <f>E25</f>
        <v>0.16</v>
      </c>
      <c r="E26" s="526">
        <v>0.5</v>
      </c>
      <c r="F26" s="1427">
        <f t="shared" si="0"/>
        <v>0.33999999999999997</v>
      </c>
      <c r="G26" s="1428"/>
      <c r="H26" s="538" t="s">
        <v>44</v>
      </c>
      <c r="I26" s="527"/>
      <c r="J26" s="527"/>
      <c r="K26" s="527"/>
      <c r="L26" s="527"/>
      <c r="M26" s="527"/>
      <c r="N26" s="527"/>
      <c r="O26" s="527"/>
      <c r="P26" s="527"/>
      <c r="Q26" s="547">
        <v>46600050305</v>
      </c>
      <c r="R26" s="548">
        <v>46600050305</v>
      </c>
    </row>
    <row r="27" spans="1:18" s="22" customFormat="1" ht="12" customHeight="1" x14ac:dyDescent="0.2">
      <c r="A27" s="32"/>
      <c r="B27" s="33"/>
      <c r="C27" s="549"/>
      <c r="D27" s="516">
        <v>0</v>
      </c>
      <c r="E27" s="274">
        <v>0.21</v>
      </c>
      <c r="F27" s="1425">
        <f t="shared" si="0"/>
        <v>0.21</v>
      </c>
      <c r="G27" s="1426">
        <f>SUM(F25:F27)</f>
        <v>0.71</v>
      </c>
      <c r="H27" s="244" t="s">
        <v>44</v>
      </c>
      <c r="I27" s="518"/>
      <c r="J27" s="518"/>
      <c r="K27" s="518"/>
      <c r="L27" s="518"/>
      <c r="M27" s="518"/>
      <c r="N27" s="518"/>
      <c r="O27" s="518"/>
      <c r="P27" s="518"/>
      <c r="Q27" s="519">
        <v>46600050305</v>
      </c>
      <c r="R27" s="520">
        <v>46600050305</v>
      </c>
    </row>
    <row r="28" spans="1:18" s="22" customFormat="1" ht="12" customHeight="1" x14ac:dyDescent="0.2">
      <c r="A28" s="23">
        <v>8</v>
      </c>
      <c r="B28" s="24">
        <v>6017</v>
      </c>
      <c r="C28" s="550" t="s">
        <v>278</v>
      </c>
      <c r="D28" s="509">
        <v>0</v>
      </c>
      <c r="E28" s="510">
        <v>0.32</v>
      </c>
      <c r="F28" s="1423">
        <f t="shared" si="0"/>
        <v>0.32</v>
      </c>
      <c r="G28" s="1424"/>
      <c r="H28" s="95" t="s">
        <v>44</v>
      </c>
      <c r="I28" s="512"/>
      <c r="J28" s="512"/>
      <c r="K28" s="512"/>
      <c r="L28" s="512"/>
      <c r="M28" s="512"/>
      <c r="N28" s="512"/>
      <c r="O28" s="512"/>
      <c r="P28" s="512"/>
      <c r="Q28" s="513">
        <v>46600050192</v>
      </c>
      <c r="R28" s="514">
        <v>46600050192</v>
      </c>
    </row>
    <row r="29" spans="1:18" s="22" customFormat="1" ht="12" customHeight="1" x14ac:dyDescent="0.2">
      <c r="A29" s="32"/>
      <c r="B29" s="33"/>
      <c r="C29" s="551"/>
      <c r="D29" s="525">
        <f>E28</f>
        <v>0.32</v>
      </c>
      <c r="E29" s="526">
        <v>0.74</v>
      </c>
      <c r="F29" s="1427">
        <f t="shared" si="0"/>
        <v>0.42</v>
      </c>
      <c r="G29" s="1428"/>
      <c r="H29" s="538" t="s">
        <v>42</v>
      </c>
      <c r="I29" s="527"/>
      <c r="J29" s="527"/>
      <c r="K29" s="527"/>
      <c r="L29" s="527"/>
      <c r="M29" s="527"/>
      <c r="N29" s="527"/>
      <c r="O29" s="527"/>
      <c r="P29" s="527"/>
      <c r="Q29" s="528">
        <v>46600050192</v>
      </c>
      <c r="R29" s="529">
        <v>46600050192</v>
      </c>
    </row>
    <row r="30" spans="1:18" s="22" customFormat="1" ht="12" customHeight="1" x14ac:dyDescent="0.2">
      <c r="A30" s="40"/>
      <c r="B30" s="41"/>
      <c r="C30" s="552"/>
      <c r="D30" s="516">
        <f>E29</f>
        <v>0.74</v>
      </c>
      <c r="E30" s="274">
        <v>0.77</v>
      </c>
      <c r="F30" s="1425">
        <f t="shared" si="0"/>
        <v>3.0000000000000027E-2</v>
      </c>
      <c r="G30" s="1426">
        <f>SUM(F28:F30)</f>
        <v>0.77</v>
      </c>
      <c r="H30" s="244" t="s">
        <v>44</v>
      </c>
      <c r="I30" s="518"/>
      <c r="J30" s="518"/>
      <c r="K30" s="518"/>
      <c r="L30" s="518"/>
      <c r="M30" s="518"/>
      <c r="N30" s="518"/>
      <c r="O30" s="518"/>
      <c r="P30" s="518"/>
      <c r="Q30" s="519">
        <v>46600050192</v>
      </c>
      <c r="R30" s="520">
        <v>46600050192</v>
      </c>
    </row>
    <row r="31" spans="1:18" s="22" customFormat="1" ht="24" customHeight="1" x14ac:dyDescent="0.2">
      <c r="A31" s="32">
        <v>9</v>
      </c>
      <c r="B31" s="33">
        <v>6018</v>
      </c>
      <c r="C31" s="553" t="s">
        <v>279</v>
      </c>
      <c r="D31" s="554">
        <v>0</v>
      </c>
      <c r="E31" s="117">
        <v>0.88</v>
      </c>
      <c r="F31" s="1433">
        <f t="shared" si="0"/>
        <v>0.88</v>
      </c>
      <c r="G31" s="1434">
        <f>F31</f>
        <v>0.88</v>
      </c>
      <c r="H31" s="1226" t="s">
        <v>42</v>
      </c>
      <c r="I31" s="20"/>
      <c r="J31" s="20"/>
      <c r="K31" s="20"/>
      <c r="L31" s="20"/>
      <c r="M31" s="20"/>
      <c r="N31" s="20"/>
      <c r="O31" s="20"/>
      <c r="P31" s="20"/>
      <c r="Q31" s="555">
        <v>46600050183</v>
      </c>
      <c r="R31" s="556">
        <v>46600050183</v>
      </c>
    </row>
    <row r="32" spans="1:18" s="22" customFormat="1" ht="24" customHeight="1" x14ac:dyDescent="0.2">
      <c r="A32" s="86">
        <v>10</v>
      </c>
      <c r="B32" s="87">
        <v>6019</v>
      </c>
      <c r="C32" s="546" t="s">
        <v>280</v>
      </c>
      <c r="D32" s="557">
        <v>0</v>
      </c>
      <c r="E32" s="117">
        <v>3.08</v>
      </c>
      <c r="F32" s="1433">
        <f t="shared" si="0"/>
        <v>3.08</v>
      </c>
      <c r="G32" s="1434">
        <f>F32</f>
        <v>3.08</v>
      </c>
      <c r="H32" s="219" t="s">
        <v>42</v>
      </c>
      <c r="I32" s="20"/>
      <c r="J32" s="20"/>
      <c r="K32" s="20"/>
      <c r="L32" s="20"/>
      <c r="M32" s="20"/>
      <c r="N32" s="20"/>
      <c r="O32" s="20"/>
      <c r="P32" s="20"/>
      <c r="Q32" s="543">
        <v>46600050181</v>
      </c>
      <c r="R32" s="541">
        <v>46600050181</v>
      </c>
    </row>
    <row r="33" spans="1:18" s="22" customFormat="1" ht="12" customHeight="1" x14ac:dyDescent="0.2">
      <c r="A33" s="32">
        <v>11</v>
      </c>
      <c r="B33" s="33">
        <v>6020</v>
      </c>
      <c r="C33" s="1766" t="s">
        <v>281</v>
      </c>
      <c r="D33" s="509">
        <v>0</v>
      </c>
      <c r="E33" s="510">
        <v>0.12</v>
      </c>
      <c r="F33" s="1423">
        <f t="shared" si="0"/>
        <v>0.12</v>
      </c>
      <c r="G33" s="1424"/>
      <c r="H33" s="95" t="s">
        <v>44</v>
      </c>
      <c r="I33" s="512"/>
      <c r="J33" s="512"/>
      <c r="K33" s="512"/>
      <c r="L33" s="512"/>
      <c r="M33" s="512"/>
      <c r="N33" s="512"/>
      <c r="O33" s="512"/>
      <c r="P33" s="512"/>
      <c r="Q33" s="558">
        <v>46600060230</v>
      </c>
      <c r="R33" s="559">
        <v>46600060230</v>
      </c>
    </row>
    <row r="34" spans="1:18" s="22" customFormat="1" ht="12" customHeight="1" x14ac:dyDescent="0.2">
      <c r="A34" s="32"/>
      <c r="B34" s="33"/>
      <c r="C34" s="1766"/>
      <c r="D34" s="516">
        <f>E33</f>
        <v>0.12</v>
      </c>
      <c r="E34" s="274">
        <v>0.39</v>
      </c>
      <c r="F34" s="1425">
        <f t="shared" si="0"/>
        <v>0.27</v>
      </c>
      <c r="G34" s="1432">
        <f>SUM(F33:F34)</f>
        <v>0.39</v>
      </c>
      <c r="H34" s="244" t="s">
        <v>42</v>
      </c>
      <c r="I34" s="518"/>
      <c r="J34" s="518"/>
      <c r="K34" s="518"/>
      <c r="L34" s="518"/>
      <c r="M34" s="518"/>
      <c r="N34" s="518"/>
      <c r="O34" s="518"/>
      <c r="P34" s="518"/>
      <c r="Q34" s="560">
        <v>46600060230</v>
      </c>
      <c r="R34" s="561">
        <v>46600060230</v>
      </c>
    </row>
    <row r="35" spans="1:18" s="22" customFormat="1" ht="12" customHeight="1" x14ac:dyDescent="0.2">
      <c r="A35" s="86">
        <v>12</v>
      </c>
      <c r="B35" s="87">
        <v>6021</v>
      </c>
      <c r="C35" s="562" t="s">
        <v>282</v>
      </c>
      <c r="D35" s="563">
        <v>0</v>
      </c>
      <c r="E35" s="117">
        <v>5.09</v>
      </c>
      <c r="F35" s="1433">
        <f t="shared" si="0"/>
        <v>5.09</v>
      </c>
      <c r="G35" s="1434">
        <f>F35</f>
        <v>5.09</v>
      </c>
      <c r="H35" s="441" t="s">
        <v>42</v>
      </c>
      <c r="I35" s="20"/>
      <c r="J35" s="20"/>
      <c r="K35" s="20"/>
      <c r="L35" s="20"/>
      <c r="M35" s="20"/>
      <c r="N35" s="20"/>
      <c r="O35" s="20"/>
      <c r="P35" s="20"/>
      <c r="Q35" s="318">
        <v>46600030078</v>
      </c>
      <c r="R35" s="279">
        <v>46600030078</v>
      </c>
    </row>
    <row r="36" spans="1:18" s="22" customFormat="1" ht="12" customHeight="1" x14ac:dyDescent="0.2">
      <c r="A36" s="32">
        <v>13</v>
      </c>
      <c r="B36" s="33">
        <v>6023</v>
      </c>
      <c r="C36" s="537" t="s">
        <v>283</v>
      </c>
      <c r="D36" s="509">
        <v>0</v>
      </c>
      <c r="E36" s="510">
        <v>0.54</v>
      </c>
      <c r="F36" s="1423">
        <f t="shared" si="0"/>
        <v>0.54</v>
      </c>
      <c r="G36" s="1424"/>
      <c r="H36" s="95" t="s">
        <v>42</v>
      </c>
      <c r="I36" s="512"/>
      <c r="J36" s="512"/>
      <c r="K36" s="512"/>
      <c r="L36" s="512"/>
      <c r="M36" s="512"/>
      <c r="N36" s="512"/>
      <c r="O36" s="512"/>
      <c r="P36" s="512"/>
      <c r="Q36" s="535">
        <v>46600010385</v>
      </c>
      <c r="R36" s="329">
        <v>46600010217</v>
      </c>
    </row>
    <row r="37" spans="1:18" s="22" customFormat="1" ht="12" customHeight="1" x14ac:dyDescent="0.2">
      <c r="A37" s="32"/>
      <c r="B37" s="33"/>
      <c r="C37" s="537"/>
      <c r="D37" s="564">
        <v>0.54</v>
      </c>
      <c r="E37" s="124">
        <v>1.1200000000000001</v>
      </c>
      <c r="F37" s="1438">
        <f t="shared" si="0"/>
        <v>0.58000000000000007</v>
      </c>
      <c r="G37" s="1437"/>
      <c r="H37" s="1228" t="s">
        <v>42</v>
      </c>
      <c r="I37" s="565"/>
      <c r="J37" s="565"/>
      <c r="K37" s="565"/>
      <c r="L37" s="565"/>
      <c r="M37" s="565"/>
      <c r="N37" s="565"/>
      <c r="O37" s="565"/>
      <c r="P37" s="565"/>
      <c r="Q37" s="566" t="s">
        <v>76</v>
      </c>
      <c r="R37" s="567">
        <v>46600010019001</v>
      </c>
    </row>
    <row r="38" spans="1:18" s="22" customFormat="1" ht="12" customHeight="1" x14ac:dyDescent="0.2">
      <c r="A38" s="32"/>
      <c r="B38" s="33"/>
      <c r="C38" s="537"/>
      <c r="D38" s="516">
        <v>1.1200000000000001</v>
      </c>
      <c r="E38" s="274">
        <v>1.42</v>
      </c>
      <c r="F38" s="1425">
        <f t="shared" si="0"/>
        <v>0.29999999999999982</v>
      </c>
      <c r="G38" s="1426">
        <f>SUM(F36:F38)</f>
        <v>1.42</v>
      </c>
      <c r="H38" s="244" t="s">
        <v>42</v>
      </c>
      <c r="I38" s="518"/>
      <c r="J38" s="518"/>
      <c r="K38" s="518"/>
      <c r="L38" s="518"/>
      <c r="M38" s="518"/>
      <c r="N38" s="518"/>
      <c r="O38" s="518"/>
      <c r="P38" s="518"/>
      <c r="Q38" s="519">
        <v>46600010385</v>
      </c>
      <c r="R38" s="520">
        <v>46600010385</v>
      </c>
    </row>
    <row r="39" spans="1:18" s="22" customFormat="1" ht="12" customHeight="1" x14ac:dyDescent="0.2">
      <c r="A39" s="23">
        <v>14</v>
      </c>
      <c r="B39" s="24">
        <v>6029</v>
      </c>
      <c r="C39" s="508" t="s">
        <v>284</v>
      </c>
      <c r="D39" s="509">
        <v>0</v>
      </c>
      <c r="E39" s="510">
        <v>0.31</v>
      </c>
      <c r="F39" s="1423">
        <f t="shared" si="0"/>
        <v>0.31</v>
      </c>
      <c r="G39" s="1424"/>
      <c r="H39" s="95" t="s">
        <v>44</v>
      </c>
      <c r="I39" s="512"/>
      <c r="J39" s="512"/>
      <c r="K39" s="512"/>
      <c r="L39" s="512"/>
      <c r="M39" s="512"/>
      <c r="N39" s="512"/>
      <c r="O39" s="512"/>
      <c r="P39" s="512"/>
      <c r="Q39" s="513">
        <v>46600010219</v>
      </c>
      <c r="R39" s="514">
        <v>46600010219</v>
      </c>
    </row>
    <row r="40" spans="1:18" s="22" customFormat="1" ht="12" customHeight="1" x14ac:dyDescent="0.2">
      <c r="A40" s="40"/>
      <c r="B40" s="41"/>
      <c r="C40" s="515"/>
      <c r="D40" s="516">
        <f>E39</f>
        <v>0.31</v>
      </c>
      <c r="E40" s="517">
        <v>1.9</v>
      </c>
      <c r="F40" s="1425">
        <f t="shared" si="0"/>
        <v>1.5899999999999999</v>
      </c>
      <c r="G40" s="1426">
        <f>SUM(F39:F40)</f>
        <v>1.9</v>
      </c>
      <c r="H40" s="244" t="s">
        <v>42</v>
      </c>
      <c r="I40" s="518"/>
      <c r="J40" s="518"/>
      <c r="K40" s="518"/>
      <c r="L40" s="518"/>
      <c r="M40" s="518"/>
      <c r="N40" s="518"/>
      <c r="O40" s="518"/>
      <c r="P40" s="518"/>
      <c r="Q40" s="519">
        <v>46600010219</v>
      </c>
      <c r="R40" s="520">
        <v>46600010219</v>
      </c>
    </row>
    <row r="41" spans="1:18" s="22" customFormat="1" ht="12" customHeight="1" x14ac:dyDescent="0.2">
      <c r="A41" s="23">
        <v>15</v>
      </c>
      <c r="B41" s="24">
        <v>6032</v>
      </c>
      <c r="C41" s="1664" t="s">
        <v>285</v>
      </c>
      <c r="D41" s="509">
        <v>0</v>
      </c>
      <c r="E41" s="510">
        <v>7.0000000000000007E-2</v>
      </c>
      <c r="F41" s="1423">
        <f t="shared" si="0"/>
        <v>7.0000000000000007E-2</v>
      </c>
      <c r="G41" s="1424"/>
      <c r="H41" s="568" t="s">
        <v>44</v>
      </c>
      <c r="I41" s="512"/>
      <c r="J41" s="512"/>
      <c r="K41" s="512"/>
      <c r="L41" s="512"/>
      <c r="M41" s="512"/>
      <c r="N41" s="512"/>
      <c r="O41" s="512"/>
      <c r="P41" s="512"/>
      <c r="Q41" s="535">
        <v>46600010175</v>
      </c>
      <c r="R41" s="329">
        <v>46600010175</v>
      </c>
    </row>
    <row r="42" spans="1:18" x14ac:dyDescent="0.2">
      <c r="A42" s="569"/>
      <c r="B42" s="33"/>
      <c r="C42" s="549"/>
      <c r="D42" s="525">
        <f>E41</f>
        <v>7.0000000000000007E-2</v>
      </c>
      <c r="E42" s="570">
        <v>0.12</v>
      </c>
      <c r="F42" s="1427">
        <f t="shared" si="0"/>
        <v>4.9999999999999989E-2</v>
      </c>
      <c r="G42" s="1428"/>
      <c r="H42" s="571" t="s">
        <v>44</v>
      </c>
      <c r="I42" s="38"/>
      <c r="J42" s="38"/>
      <c r="K42" s="38"/>
      <c r="L42" s="38"/>
      <c r="M42" s="38"/>
      <c r="N42" s="38"/>
      <c r="O42" s="38"/>
      <c r="P42" s="38"/>
      <c r="Q42" s="300">
        <v>46600010373</v>
      </c>
      <c r="R42" s="572">
        <v>46600010373</v>
      </c>
    </row>
    <row r="43" spans="1:18" x14ac:dyDescent="0.2">
      <c r="A43" s="569"/>
      <c r="B43" s="33"/>
      <c r="C43" s="549"/>
      <c r="D43" s="525">
        <f>E42</f>
        <v>0.12</v>
      </c>
      <c r="E43" s="570">
        <v>0.17</v>
      </c>
      <c r="F43" s="1427">
        <f t="shared" si="0"/>
        <v>5.0000000000000017E-2</v>
      </c>
      <c r="G43" s="1428"/>
      <c r="H43" s="571" t="s">
        <v>44</v>
      </c>
      <c r="I43" s="38"/>
      <c r="J43" s="38"/>
      <c r="K43" s="38"/>
      <c r="L43" s="38"/>
      <c r="M43" s="38"/>
      <c r="N43" s="38"/>
      <c r="O43" s="38"/>
      <c r="P43" s="38"/>
      <c r="Q43" s="300">
        <v>46600010174</v>
      </c>
      <c r="R43" s="572">
        <v>46600010372</v>
      </c>
    </row>
    <row r="44" spans="1:18" x14ac:dyDescent="0.2">
      <c r="A44" s="569"/>
      <c r="B44" s="33"/>
      <c r="C44" s="573"/>
      <c r="D44" s="525">
        <f>E43</f>
        <v>0.17</v>
      </c>
      <c r="E44" s="570">
        <v>0.24</v>
      </c>
      <c r="F44" s="1427">
        <f t="shared" si="0"/>
        <v>6.9999999999999979E-2</v>
      </c>
      <c r="G44" s="1428"/>
      <c r="H44" s="571" t="s">
        <v>42</v>
      </c>
      <c r="I44" s="38"/>
      <c r="J44" s="38"/>
      <c r="K44" s="38"/>
      <c r="L44" s="38"/>
      <c r="M44" s="38"/>
      <c r="N44" s="38"/>
      <c r="O44" s="38"/>
      <c r="P44" s="38"/>
      <c r="Q44" s="300">
        <v>46600010174</v>
      </c>
      <c r="R44" s="572">
        <v>46600010372</v>
      </c>
    </row>
    <row r="45" spans="1:18" x14ac:dyDescent="0.2">
      <c r="A45" s="246"/>
      <c r="B45" s="41"/>
      <c r="C45" s="574"/>
      <c r="D45" s="516">
        <f>E44</f>
        <v>0.24</v>
      </c>
      <c r="E45" s="575">
        <v>0.36</v>
      </c>
      <c r="F45" s="1425">
        <f t="shared" si="0"/>
        <v>0.12</v>
      </c>
      <c r="G45" s="1426">
        <f>SUM(F41:F45)</f>
        <v>0.36</v>
      </c>
      <c r="H45" s="576" t="s">
        <v>10</v>
      </c>
      <c r="I45" s="47"/>
      <c r="J45" s="47"/>
      <c r="K45" s="47"/>
      <c r="L45" s="47"/>
      <c r="M45" s="47"/>
      <c r="N45" s="47"/>
      <c r="O45" s="47"/>
      <c r="P45" s="47"/>
      <c r="Q45" s="533">
        <v>46600010174</v>
      </c>
      <c r="R45" s="315">
        <v>46600010372</v>
      </c>
    </row>
    <row r="46" spans="1:18" ht="3.75" customHeight="1" x14ac:dyDescent="0.2"/>
    <row r="47" spans="1:18" ht="12.75" customHeight="1" x14ac:dyDescent="0.2">
      <c r="A47" s="63" t="s">
        <v>286</v>
      </c>
      <c r="B47" s="64"/>
      <c r="C47" s="65"/>
      <c r="D47" s="65"/>
      <c r="E47" s="66"/>
      <c r="F47" s="67">
        <f>SUM(F11:F45)</f>
        <v>41.635999999999989</v>
      </c>
      <c r="G47" s="1202"/>
      <c r="H47" s="68"/>
      <c r="I47" s="16"/>
      <c r="J47" s="69"/>
      <c r="K47" s="70" t="s">
        <v>46</v>
      </c>
      <c r="L47" s="71">
        <f>SUM(L42:L45)</f>
        <v>0</v>
      </c>
      <c r="M47" s="71">
        <f>SUM(M42:M45)</f>
        <v>0</v>
      </c>
      <c r="N47" s="62"/>
      <c r="O47" s="70" t="s">
        <v>1</v>
      </c>
      <c r="P47" s="71">
        <f>SUM(P42:P45)</f>
        <v>0</v>
      </c>
      <c r="Q47" s="62"/>
    </row>
    <row r="48" spans="1:18" ht="12.75" customHeight="1" x14ac:dyDescent="0.2">
      <c r="A48" s="72" t="s">
        <v>47</v>
      </c>
      <c r="B48" s="73"/>
      <c r="C48" s="74"/>
      <c r="D48" s="74"/>
      <c r="E48" s="75"/>
      <c r="F48" s="955">
        <f>SUMIF(H11:H45,"melnais",F11:F45)</f>
        <v>1.5000000000000002</v>
      </c>
      <c r="G48" s="1203"/>
      <c r="H48" s="76"/>
      <c r="I48" s="77"/>
      <c r="J48" s="62"/>
      <c r="K48" s="62"/>
      <c r="L48" s="78"/>
      <c r="M48" s="78"/>
      <c r="N48" s="62"/>
      <c r="O48" s="62"/>
      <c r="P48" s="62"/>
      <c r="Q48" s="62"/>
    </row>
    <row r="49" spans="1:18" ht="12.75" customHeight="1" x14ac:dyDescent="0.2">
      <c r="A49" s="72" t="s">
        <v>48</v>
      </c>
      <c r="B49" s="73"/>
      <c r="C49" s="74"/>
      <c r="D49" s="74"/>
      <c r="E49" s="75"/>
      <c r="F49" s="955">
        <f>SUMIF(H11:H45,"bruģis",F11:F45)</f>
        <v>0</v>
      </c>
      <c r="G49" s="1203"/>
      <c r="I49" s="16"/>
      <c r="J49" s="62"/>
      <c r="N49" s="62"/>
      <c r="O49" s="62"/>
      <c r="P49" s="62"/>
      <c r="Q49" s="62"/>
    </row>
    <row r="50" spans="1:18" ht="12.75" customHeight="1" x14ac:dyDescent="0.2">
      <c r="A50" s="72" t="s">
        <v>49</v>
      </c>
      <c r="B50" s="73"/>
      <c r="C50" s="74"/>
      <c r="D50" s="74"/>
      <c r="E50" s="75"/>
      <c r="F50" s="955">
        <f>SUMIF(H11:H45,"grants",F11:F45)</f>
        <v>40.015999999999998</v>
      </c>
      <c r="G50" s="1203"/>
      <c r="I50" s="16"/>
      <c r="J50" s="62"/>
      <c r="N50" s="62"/>
      <c r="O50" s="62"/>
      <c r="P50" s="62"/>
      <c r="Q50" s="62"/>
    </row>
    <row r="51" spans="1:18" ht="12.75" customHeight="1" x14ac:dyDescent="0.2">
      <c r="A51" s="72" t="s">
        <v>50</v>
      </c>
      <c r="B51" s="73"/>
      <c r="C51" s="74"/>
      <c r="D51" s="74"/>
      <c r="E51" s="75"/>
      <c r="F51" s="955">
        <f>SUMIF(H11:H45,"cits segums",F11:F45)</f>
        <v>0.12</v>
      </c>
      <c r="G51" s="1203"/>
      <c r="H51" s="77"/>
      <c r="I51" s="16"/>
      <c r="J51" s="79"/>
      <c r="N51" s="62"/>
      <c r="O51" s="62"/>
      <c r="P51" s="62"/>
      <c r="Q51" s="62"/>
    </row>
    <row r="52" spans="1:18" ht="5.25" customHeight="1" x14ac:dyDescent="0.2">
      <c r="D52" s="9"/>
      <c r="E52" s="9"/>
      <c r="F52" s="80"/>
      <c r="G52" s="80"/>
      <c r="H52" s="60"/>
      <c r="I52" s="16"/>
      <c r="J52" s="62"/>
      <c r="N52" s="62"/>
      <c r="O52" s="62"/>
      <c r="P52" s="62"/>
      <c r="Q52" s="62"/>
    </row>
    <row r="53" spans="1:18" ht="12.75" customHeight="1" x14ac:dyDescent="0.2">
      <c r="A53" s="5"/>
      <c r="B53" s="5"/>
      <c r="C53" s="6" t="s">
        <v>51</v>
      </c>
      <c r="D53" s="1720" t="str">
        <f>KOPA!$A$31</f>
        <v>2022.gada 18.oktobris</v>
      </c>
      <c r="E53" s="1720"/>
      <c r="F53" s="1720"/>
      <c r="G53" s="82"/>
      <c r="H53" s="81"/>
      <c r="I53" s="81"/>
      <c r="J53" s="82"/>
      <c r="K53" s="82"/>
      <c r="O53" s="62"/>
      <c r="P53" s="62"/>
      <c r="Q53" s="62"/>
    </row>
    <row r="54" spans="1:18" ht="12.75" customHeight="1" x14ac:dyDescent="0.2">
      <c r="A54" s="5"/>
      <c r="B54" s="5"/>
      <c r="C54" s="6" t="s">
        <v>52</v>
      </c>
      <c r="D54" s="1720" t="s">
        <v>53</v>
      </c>
      <c r="E54" s="1720"/>
      <c r="F54" s="1720"/>
      <c r="G54" s="1720"/>
      <c r="H54" s="1720"/>
      <c r="I54" s="1720"/>
      <c r="J54" s="1720"/>
      <c r="K54" s="1720"/>
      <c r="M54" s="83"/>
      <c r="N54" s="83"/>
      <c r="O54" s="62"/>
      <c r="P54" s="1725" t="s">
        <v>572</v>
      </c>
      <c r="Q54" s="1725"/>
      <c r="R54" s="1725"/>
    </row>
    <row r="55" spans="1:18" ht="12.75" customHeight="1" x14ac:dyDescent="0.2">
      <c r="A55" s="5"/>
      <c r="B55" s="5"/>
      <c r="C55" s="6"/>
      <c r="D55" s="1721" t="s">
        <v>54</v>
      </c>
      <c r="E55" s="1721"/>
      <c r="F55" s="1721"/>
      <c r="G55" s="1721"/>
      <c r="H55" s="1721"/>
      <c r="I55" s="1721"/>
      <c r="J55" s="1721"/>
      <c r="K55" s="1721"/>
      <c r="M55" s="1722" t="s">
        <v>55</v>
      </c>
      <c r="N55" s="1722"/>
      <c r="O55" s="62"/>
      <c r="P55" s="1725"/>
      <c r="Q55" s="1725"/>
      <c r="R55" s="1725"/>
    </row>
    <row r="56" spans="1:18" x14ac:dyDescent="0.2">
      <c r="A56" s="5"/>
      <c r="B56" s="5"/>
      <c r="C56" s="6" t="s">
        <v>51</v>
      </c>
      <c r="D56" s="1728" t="str">
        <f>D53</f>
        <v>2022.gada 18.oktobris</v>
      </c>
      <c r="E56" s="1728"/>
      <c r="F56" s="1728"/>
      <c r="G56" s="82"/>
      <c r="H56" s="81"/>
      <c r="I56" s="81"/>
      <c r="J56" s="82"/>
      <c r="K56" s="82"/>
      <c r="O56" s="62"/>
      <c r="P56" s="1725"/>
      <c r="Q56" s="1725"/>
      <c r="R56" s="1725"/>
    </row>
    <row r="57" spans="1:18" x14ac:dyDescent="0.2">
      <c r="A57" s="5"/>
      <c r="B57" s="5"/>
      <c r="C57" s="6" t="s">
        <v>56</v>
      </c>
      <c r="D57" s="1720" t="str">
        <f>KOPA!$N$31</f>
        <v>Dobeles novada domes priekšsēdētājs Ivars Gorskis</v>
      </c>
      <c r="E57" s="1720"/>
      <c r="F57" s="1720"/>
      <c r="G57" s="1720"/>
      <c r="H57" s="1720"/>
      <c r="I57" s="1720"/>
      <c r="J57" s="1720"/>
      <c r="K57" s="1720"/>
      <c r="M57" s="83"/>
      <c r="N57" s="83"/>
      <c r="O57" s="62"/>
      <c r="P57" s="824"/>
      <c r="Q57" s="824"/>
      <c r="R57" s="824"/>
    </row>
    <row r="58" spans="1:18" x14ac:dyDescent="0.2">
      <c r="A58" s="5"/>
      <c r="B58" s="5"/>
      <c r="C58" s="6"/>
      <c r="D58" s="1721" t="s">
        <v>54</v>
      </c>
      <c r="E58" s="1721"/>
      <c r="F58" s="1721"/>
      <c r="G58" s="1721"/>
      <c r="H58" s="1721"/>
      <c r="I58" s="1721"/>
      <c r="J58" s="1721"/>
      <c r="K58" s="1721"/>
      <c r="M58" s="1722" t="s">
        <v>55</v>
      </c>
      <c r="N58" s="1722"/>
      <c r="O58" s="62"/>
      <c r="P58" s="62"/>
      <c r="Q58" s="62"/>
    </row>
    <row r="59" spans="1:18" x14ac:dyDescent="0.2">
      <c r="A59" s="5"/>
      <c r="B59" s="5"/>
      <c r="C59" s="6" t="s">
        <v>51</v>
      </c>
      <c r="D59" s="84" t="s">
        <v>57</v>
      </c>
      <c r="E59" s="84"/>
      <c r="F59" s="84"/>
      <c r="G59" s="81"/>
      <c r="H59" s="81"/>
      <c r="I59" s="81"/>
      <c r="J59" s="82"/>
      <c r="K59" s="82"/>
      <c r="O59" s="62"/>
      <c r="P59" s="62"/>
      <c r="Q59" s="62"/>
    </row>
    <row r="60" spans="1:18" x14ac:dyDescent="0.2">
      <c r="A60" s="5"/>
      <c r="B60" s="5"/>
      <c r="C60" s="6" t="s">
        <v>58</v>
      </c>
      <c r="D60" s="1720" t="s">
        <v>1088</v>
      </c>
      <c r="E60" s="1720"/>
      <c r="F60" s="1720"/>
      <c r="G60" s="1720"/>
      <c r="H60" s="1720"/>
      <c r="I60" s="1720"/>
      <c r="J60" s="1720"/>
      <c r="K60" s="1720"/>
      <c r="M60" s="83"/>
      <c r="N60" s="83"/>
      <c r="O60" s="62"/>
      <c r="P60" s="62"/>
      <c r="Q60" s="62"/>
    </row>
    <row r="61" spans="1:18" x14ac:dyDescent="0.2">
      <c r="D61" s="1721" t="s">
        <v>54</v>
      </c>
      <c r="E61" s="1721"/>
      <c r="F61" s="1721"/>
      <c r="G61" s="1721"/>
      <c r="H61" s="1721"/>
      <c r="I61" s="1721"/>
      <c r="J61" s="1721"/>
      <c r="K61" s="1721"/>
      <c r="M61" s="1722" t="s">
        <v>55</v>
      </c>
      <c r="N61" s="1722"/>
    </row>
  </sheetData>
  <sheetProtection selectLockedCells="1" selectUnlockedCells="1"/>
  <mergeCells count="40">
    <mergeCell ref="J8:K8"/>
    <mergeCell ref="D7:H7"/>
    <mergeCell ref="D8:E8"/>
    <mergeCell ref="H8:H9"/>
    <mergeCell ref="F8:G8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Q8:Q9"/>
    <mergeCell ref="R8:R9"/>
    <mergeCell ref="L8:L9"/>
    <mergeCell ref="I7:O7"/>
    <mergeCell ref="P7:P9"/>
    <mergeCell ref="I8:I9"/>
    <mergeCell ref="D60:K60"/>
    <mergeCell ref="M61:N61"/>
    <mergeCell ref="C25:C26"/>
    <mergeCell ref="C33:C34"/>
    <mergeCell ref="D53:F53"/>
    <mergeCell ref="D54:K54"/>
    <mergeCell ref="D55:K55"/>
    <mergeCell ref="M55:N55"/>
    <mergeCell ref="D57:K57"/>
    <mergeCell ref="D58:K58"/>
    <mergeCell ref="M58:N58"/>
    <mergeCell ref="D61:K61"/>
    <mergeCell ref="B10:C10"/>
    <mergeCell ref="C11:C12"/>
    <mergeCell ref="C18:C19"/>
    <mergeCell ref="C22:C23"/>
    <mergeCell ref="P54:R56"/>
    <mergeCell ref="D56:F56"/>
    <mergeCell ref="F10:G10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  <rowBreaks count="1" manualBreakCount="1">
    <brk id="4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3EE5A-3858-4147-A104-BECD0020786F}">
  <sheetPr codeName="Sheet26"/>
  <dimension ref="A1:T47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5.7109375" style="15" customWidth="1"/>
    <col min="3" max="3" width="20.8554687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287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6">
        <v>5</v>
      </c>
      <c r="G10" s="1727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s="22" customFormat="1" ht="11.25" customHeight="1" x14ac:dyDescent="0.2">
      <c r="A11" s="23">
        <v>1</v>
      </c>
      <c r="B11" s="24">
        <v>6004</v>
      </c>
      <c r="C11" s="508" t="s">
        <v>288</v>
      </c>
      <c r="D11" s="509">
        <v>0</v>
      </c>
      <c r="E11" s="510">
        <v>1.44</v>
      </c>
      <c r="F11" s="1429">
        <v>1.44</v>
      </c>
      <c r="G11" s="1430"/>
      <c r="H11" s="95" t="s">
        <v>42</v>
      </c>
      <c r="I11" s="512"/>
      <c r="J11" s="512"/>
      <c r="K11" s="512"/>
      <c r="L11" s="512"/>
      <c r="M11" s="512"/>
      <c r="N11" s="512"/>
      <c r="O11" s="512"/>
      <c r="P11" s="512"/>
      <c r="Q11" s="513">
        <v>46600040068</v>
      </c>
      <c r="R11" s="514">
        <v>46600040068</v>
      </c>
    </row>
    <row r="12" spans="1:20" s="22" customFormat="1" ht="11.25" customHeight="1" x14ac:dyDescent="0.2">
      <c r="A12" s="40"/>
      <c r="B12" s="41"/>
      <c r="C12" s="515"/>
      <c r="D12" s="516">
        <v>1.44</v>
      </c>
      <c r="E12" s="274">
        <v>4.22</v>
      </c>
      <c r="F12" s="1431">
        <v>2.78</v>
      </c>
      <c r="G12" s="1432">
        <f>SUM(F11:F12)</f>
        <v>4.22</v>
      </c>
      <c r="H12" s="244" t="s">
        <v>42</v>
      </c>
      <c r="I12" s="518"/>
      <c r="J12" s="518"/>
      <c r="K12" s="518"/>
      <c r="L12" s="518"/>
      <c r="M12" s="518"/>
      <c r="N12" s="518"/>
      <c r="O12" s="518"/>
      <c r="P12" s="518"/>
      <c r="Q12" s="519">
        <v>46600040068</v>
      </c>
      <c r="R12" s="520">
        <v>46600010226</v>
      </c>
    </row>
    <row r="13" spans="1:20" s="22" customFormat="1" ht="11.25" customHeight="1" x14ac:dyDescent="0.2">
      <c r="A13" s="86">
        <v>2</v>
      </c>
      <c r="B13" s="87">
        <v>6007</v>
      </c>
      <c r="C13" s="577" t="s">
        <v>289</v>
      </c>
      <c r="D13" s="563">
        <v>0</v>
      </c>
      <c r="E13" s="117">
        <v>0.11</v>
      </c>
      <c r="F13" s="1433">
        <f t="shared" ref="F13:F31" si="0">E13-D13</f>
        <v>0.11</v>
      </c>
      <c r="G13" s="1434">
        <f>F13</f>
        <v>0.11</v>
      </c>
      <c r="H13" s="441" t="s">
        <v>42</v>
      </c>
      <c r="I13" s="20"/>
      <c r="J13" s="20"/>
      <c r="K13" s="20"/>
      <c r="L13" s="20"/>
      <c r="M13" s="20"/>
      <c r="N13" s="20"/>
      <c r="O13" s="20"/>
      <c r="P13" s="20"/>
      <c r="Q13" s="86">
        <v>46600030277</v>
      </c>
      <c r="R13" s="578">
        <v>46600030277</v>
      </c>
    </row>
    <row r="14" spans="1:20" s="22" customFormat="1" ht="23.1" customHeight="1" x14ac:dyDescent="0.2">
      <c r="A14" s="110">
        <v>3</v>
      </c>
      <c r="B14" s="111">
        <v>6008</v>
      </c>
      <c r="C14" s="579" t="s">
        <v>290</v>
      </c>
      <c r="D14" s="509">
        <v>0</v>
      </c>
      <c r="E14" s="117">
        <v>0.59</v>
      </c>
      <c r="F14" s="1433">
        <f t="shared" si="0"/>
        <v>0.59</v>
      </c>
      <c r="G14" s="1434">
        <f t="shared" ref="G14:G17" si="1">F14</f>
        <v>0.59</v>
      </c>
      <c r="H14" s="95" t="s">
        <v>42</v>
      </c>
      <c r="I14" s="20"/>
      <c r="J14" s="20"/>
      <c r="K14" s="20"/>
      <c r="L14" s="20"/>
      <c r="M14" s="20"/>
      <c r="N14" s="20"/>
      <c r="O14" s="20"/>
      <c r="P14" s="20"/>
      <c r="Q14" s="513">
        <v>46600040067</v>
      </c>
      <c r="R14" s="514">
        <v>46600040067</v>
      </c>
    </row>
    <row r="15" spans="1:20" s="22" customFormat="1" ht="12" customHeight="1" x14ac:dyDescent="0.2">
      <c r="A15" s="86">
        <v>4</v>
      </c>
      <c r="B15" s="87">
        <v>6010</v>
      </c>
      <c r="C15" s="580" t="s">
        <v>291</v>
      </c>
      <c r="D15" s="563">
        <v>0</v>
      </c>
      <c r="E15" s="117">
        <v>0.61</v>
      </c>
      <c r="F15" s="1433">
        <f t="shared" si="0"/>
        <v>0.61</v>
      </c>
      <c r="G15" s="1434">
        <f t="shared" si="1"/>
        <v>0.61</v>
      </c>
      <c r="H15" s="441" t="s">
        <v>42</v>
      </c>
      <c r="I15" s="20"/>
      <c r="J15" s="20"/>
      <c r="K15" s="20"/>
      <c r="L15" s="20"/>
      <c r="M15" s="20"/>
      <c r="N15" s="20"/>
      <c r="O15" s="20"/>
      <c r="P15" s="20"/>
      <c r="Q15" s="321">
        <v>46600040073</v>
      </c>
      <c r="R15" s="280">
        <v>46600040073</v>
      </c>
    </row>
    <row r="16" spans="1:20" s="22" customFormat="1" ht="23.1" customHeight="1" x14ac:dyDescent="0.2">
      <c r="A16" s="86">
        <v>5</v>
      </c>
      <c r="B16" s="87">
        <v>6012</v>
      </c>
      <c r="C16" s="581" t="s">
        <v>292</v>
      </c>
      <c r="D16" s="563">
        <v>0</v>
      </c>
      <c r="E16" s="117">
        <v>0.92</v>
      </c>
      <c r="F16" s="1433">
        <f t="shared" si="0"/>
        <v>0.92</v>
      </c>
      <c r="G16" s="1434">
        <f t="shared" si="1"/>
        <v>0.92</v>
      </c>
      <c r="H16" s="441" t="s">
        <v>42</v>
      </c>
      <c r="I16" s="20"/>
      <c r="J16" s="20"/>
      <c r="K16" s="20"/>
      <c r="L16" s="20"/>
      <c r="M16" s="20"/>
      <c r="N16" s="20"/>
      <c r="O16" s="20"/>
      <c r="P16" s="20"/>
      <c r="Q16" s="321">
        <v>46600020075</v>
      </c>
      <c r="R16" s="582">
        <v>46600020075</v>
      </c>
    </row>
    <row r="17" spans="1:18" s="22" customFormat="1" ht="12" customHeight="1" x14ac:dyDescent="0.2">
      <c r="A17" s="86">
        <v>6</v>
      </c>
      <c r="B17" s="87">
        <v>6014</v>
      </c>
      <c r="C17" s="580" t="s">
        <v>293</v>
      </c>
      <c r="D17" s="563">
        <v>0</v>
      </c>
      <c r="E17" s="138">
        <v>0.62</v>
      </c>
      <c r="F17" s="1435">
        <f t="shared" si="0"/>
        <v>0.62</v>
      </c>
      <c r="G17" s="1436">
        <f t="shared" si="1"/>
        <v>0.62</v>
      </c>
      <c r="H17" s="441" t="s">
        <v>42</v>
      </c>
      <c r="I17" s="287"/>
      <c r="J17" s="287"/>
      <c r="K17" s="287"/>
      <c r="L17" s="287"/>
      <c r="M17" s="287"/>
      <c r="N17" s="287"/>
      <c r="O17" s="287"/>
      <c r="P17" s="287"/>
      <c r="Q17" s="321">
        <v>46600050244</v>
      </c>
      <c r="R17" s="280">
        <v>46600050244</v>
      </c>
    </row>
    <row r="18" spans="1:18" s="22" customFormat="1" ht="12" customHeight="1" x14ac:dyDescent="0.2">
      <c r="A18" s="23">
        <v>7</v>
      </c>
      <c r="B18" s="24" t="s">
        <v>294</v>
      </c>
      <c r="C18" s="508" t="s">
        <v>295</v>
      </c>
      <c r="D18" s="509">
        <v>0.12</v>
      </c>
      <c r="E18" s="510">
        <v>0.59</v>
      </c>
      <c r="F18" s="1423">
        <f>E18-D18</f>
        <v>0.47</v>
      </c>
      <c r="G18" s="1424"/>
      <c r="H18" s="95" t="s">
        <v>10</v>
      </c>
      <c r="I18" s="512"/>
      <c r="J18" s="512"/>
      <c r="K18" s="512"/>
      <c r="L18" s="512"/>
      <c r="M18" s="512"/>
      <c r="N18" s="512"/>
      <c r="O18" s="512"/>
      <c r="P18" s="512"/>
      <c r="Q18" s="110">
        <v>46600060230</v>
      </c>
      <c r="R18" s="536">
        <v>46600060230</v>
      </c>
    </row>
    <row r="19" spans="1:18" s="22" customFormat="1" ht="12" customHeight="1" x14ac:dyDescent="0.2">
      <c r="A19" s="40"/>
      <c r="B19" s="41"/>
      <c r="C19" s="515"/>
      <c r="D19" s="516">
        <v>0.59</v>
      </c>
      <c r="E19" s="274">
        <v>0.94</v>
      </c>
      <c r="F19" s="1425">
        <v>0.35</v>
      </c>
      <c r="G19" s="1432">
        <f>SUM(F18:F19)</f>
        <v>0.82</v>
      </c>
      <c r="H19" s="244" t="s">
        <v>10</v>
      </c>
      <c r="I19" s="518"/>
      <c r="J19" s="518"/>
      <c r="K19" s="518"/>
      <c r="L19" s="518"/>
      <c r="M19" s="518"/>
      <c r="N19" s="518"/>
      <c r="O19" s="518"/>
      <c r="P19" s="518"/>
      <c r="Q19" s="583" t="s">
        <v>76</v>
      </c>
      <c r="R19" s="584">
        <v>46600030095001</v>
      </c>
    </row>
    <row r="20" spans="1:18" s="22" customFormat="1" ht="23.1" customHeight="1" x14ac:dyDescent="0.2">
      <c r="A20" s="110">
        <v>8</v>
      </c>
      <c r="B20" s="111">
        <v>6022</v>
      </c>
      <c r="C20" s="579" t="s">
        <v>296</v>
      </c>
      <c r="D20" s="509">
        <v>0</v>
      </c>
      <c r="E20" s="117">
        <v>0.34</v>
      </c>
      <c r="F20" s="1433">
        <f t="shared" si="0"/>
        <v>0.34</v>
      </c>
      <c r="G20" s="1434">
        <f>F20</f>
        <v>0.34</v>
      </c>
      <c r="H20" s="95" t="s">
        <v>42</v>
      </c>
      <c r="I20" s="20"/>
      <c r="J20" s="20"/>
      <c r="K20" s="20"/>
      <c r="L20" s="20"/>
      <c r="M20" s="20"/>
      <c r="N20" s="20"/>
      <c r="O20" s="20"/>
      <c r="P20" s="20"/>
      <c r="Q20" s="543">
        <v>46600010127</v>
      </c>
      <c r="R20" s="541">
        <v>46600010127</v>
      </c>
    </row>
    <row r="21" spans="1:18" s="22" customFormat="1" ht="11.25" customHeight="1" x14ac:dyDescent="0.2">
      <c r="A21" s="86">
        <v>9</v>
      </c>
      <c r="B21" s="87">
        <v>6024</v>
      </c>
      <c r="C21" s="580" t="s">
        <v>297</v>
      </c>
      <c r="D21" s="563">
        <v>0</v>
      </c>
      <c r="E21" s="117">
        <v>0.56000000000000005</v>
      </c>
      <c r="F21" s="1435">
        <f t="shared" si="0"/>
        <v>0.56000000000000005</v>
      </c>
      <c r="G21" s="1436">
        <f t="shared" ref="G21:G22" si="2">F21</f>
        <v>0.56000000000000005</v>
      </c>
      <c r="H21" s="441" t="s">
        <v>42</v>
      </c>
      <c r="I21" s="20"/>
      <c r="J21" s="20"/>
      <c r="K21" s="20"/>
      <c r="L21" s="20"/>
      <c r="M21" s="20"/>
      <c r="N21" s="20"/>
      <c r="O21" s="20"/>
      <c r="P21" s="20"/>
      <c r="Q21" s="318">
        <v>46600010236</v>
      </c>
      <c r="R21" s="279">
        <v>46600010236</v>
      </c>
    </row>
    <row r="22" spans="1:18" s="22" customFormat="1" ht="11.25" customHeight="1" x14ac:dyDescent="0.2">
      <c r="A22" s="40">
        <v>10</v>
      </c>
      <c r="B22" s="41">
        <v>6025</v>
      </c>
      <c r="C22" s="552" t="s">
        <v>298</v>
      </c>
      <c r="D22" s="586">
        <v>0</v>
      </c>
      <c r="E22" s="117">
        <v>0.15</v>
      </c>
      <c r="F22" s="1438">
        <f t="shared" si="0"/>
        <v>0.15</v>
      </c>
      <c r="G22" s="1437">
        <f t="shared" si="2"/>
        <v>0.15</v>
      </c>
      <c r="H22" s="1228" t="s">
        <v>42</v>
      </c>
      <c r="I22" s="20"/>
      <c r="J22" s="20"/>
      <c r="K22" s="20"/>
      <c r="L22" s="20"/>
      <c r="M22" s="20"/>
      <c r="N22" s="20"/>
      <c r="O22" s="20"/>
      <c r="P22" s="20"/>
      <c r="Q22" s="587">
        <v>46600010235</v>
      </c>
      <c r="R22" s="588">
        <v>46600010235</v>
      </c>
    </row>
    <row r="23" spans="1:18" s="22" customFormat="1" ht="11.25" customHeight="1" x14ac:dyDescent="0.2">
      <c r="A23" s="23">
        <v>11</v>
      </c>
      <c r="B23" s="24">
        <v>6026</v>
      </c>
      <c r="C23" s="508" t="s">
        <v>299</v>
      </c>
      <c r="D23" s="509">
        <v>0</v>
      </c>
      <c r="E23" s="510">
        <v>0.64</v>
      </c>
      <c r="F23" s="1423">
        <f t="shared" si="0"/>
        <v>0.64</v>
      </c>
      <c r="G23" s="1424"/>
      <c r="H23" s="95" t="s">
        <v>42</v>
      </c>
      <c r="I23" s="512"/>
      <c r="J23" s="512"/>
      <c r="K23" s="512"/>
      <c r="L23" s="512"/>
      <c r="M23" s="512"/>
      <c r="N23" s="512"/>
      <c r="O23" s="512"/>
      <c r="P23" s="512"/>
      <c r="Q23" s="110">
        <v>46600010215</v>
      </c>
      <c r="R23" s="536">
        <v>46600010215</v>
      </c>
    </row>
    <row r="24" spans="1:18" s="22" customFormat="1" ht="11.25" customHeight="1" x14ac:dyDescent="0.2">
      <c r="A24" s="40"/>
      <c r="B24" s="41"/>
      <c r="C24" s="515"/>
      <c r="D24" s="516">
        <v>0.64</v>
      </c>
      <c r="E24" s="274">
        <v>1.54</v>
      </c>
      <c r="F24" s="1425">
        <v>0.9</v>
      </c>
      <c r="G24" s="1432">
        <f>SUM(F23:F24)</f>
        <v>1.54</v>
      </c>
      <c r="H24" s="244" t="s">
        <v>42</v>
      </c>
      <c r="I24" s="518"/>
      <c r="J24" s="518"/>
      <c r="K24" s="518"/>
      <c r="L24" s="518"/>
      <c r="M24" s="518"/>
      <c r="N24" s="518"/>
      <c r="O24" s="518"/>
      <c r="P24" s="518"/>
      <c r="Q24" s="583" t="s">
        <v>76</v>
      </c>
      <c r="R24" s="584">
        <v>46600010028005</v>
      </c>
    </row>
    <row r="25" spans="1:18" s="22" customFormat="1" ht="11.25" customHeight="1" x14ac:dyDescent="0.2">
      <c r="A25" s="86">
        <v>12</v>
      </c>
      <c r="B25" s="87">
        <v>6027</v>
      </c>
      <c r="C25" s="577" t="s">
        <v>300</v>
      </c>
      <c r="D25" s="563">
        <v>0</v>
      </c>
      <c r="E25" s="117">
        <v>0.11</v>
      </c>
      <c r="F25" s="1433">
        <f t="shared" si="0"/>
        <v>0.11</v>
      </c>
      <c r="G25" s="1434">
        <f>F25</f>
        <v>0.11</v>
      </c>
      <c r="H25" s="441" t="s">
        <v>42</v>
      </c>
      <c r="I25" s="20"/>
      <c r="J25" s="20"/>
      <c r="K25" s="20"/>
      <c r="L25" s="20"/>
      <c r="M25" s="20"/>
      <c r="N25" s="20"/>
      <c r="O25" s="20"/>
      <c r="P25" s="20"/>
      <c r="Q25" s="86">
        <v>46600010216</v>
      </c>
      <c r="R25" s="578">
        <v>46600010216</v>
      </c>
    </row>
    <row r="26" spans="1:18" s="22" customFormat="1" ht="11.25" customHeight="1" x14ac:dyDescent="0.2">
      <c r="A26" s="110">
        <v>13</v>
      </c>
      <c r="B26" s="111">
        <v>6028</v>
      </c>
      <c r="C26" s="589" t="s">
        <v>301</v>
      </c>
      <c r="D26" s="509">
        <v>0</v>
      </c>
      <c r="E26" s="117">
        <v>0.51</v>
      </c>
      <c r="F26" s="1433">
        <f t="shared" si="0"/>
        <v>0.51</v>
      </c>
      <c r="G26" s="1434">
        <f>F26</f>
        <v>0.51</v>
      </c>
      <c r="H26" s="95" t="s">
        <v>42</v>
      </c>
      <c r="I26" s="20"/>
      <c r="J26" s="20"/>
      <c r="K26" s="20"/>
      <c r="L26" s="20"/>
      <c r="M26" s="20"/>
      <c r="N26" s="20"/>
      <c r="O26" s="20"/>
      <c r="P26" s="20"/>
      <c r="Q26" s="110">
        <v>46600010386</v>
      </c>
      <c r="R26" s="536">
        <v>46600010386</v>
      </c>
    </row>
    <row r="27" spans="1:18" s="22" customFormat="1" ht="11.25" customHeight="1" x14ac:dyDescent="0.2">
      <c r="A27" s="23">
        <v>14</v>
      </c>
      <c r="B27" s="24">
        <v>6030</v>
      </c>
      <c r="C27" s="508" t="s">
        <v>302</v>
      </c>
      <c r="D27" s="509">
        <v>0</v>
      </c>
      <c r="E27" s="510">
        <v>0.16</v>
      </c>
      <c r="F27" s="1423">
        <f t="shared" si="0"/>
        <v>0.16</v>
      </c>
      <c r="G27" s="1424"/>
      <c r="H27" s="95" t="s">
        <v>42</v>
      </c>
      <c r="I27" s="512"/>
      <c r="J27" s="512"/>
      <c r="K27" s="512"/>
      <c r="L27" s="512"/>
      <c r="M27" s="512"/>
      <c r="N27" s="512"/>
      <c r="O27" s="512"/>
      <c r="P27" s="512"/>
      <c r="Q27" s="110">
        <v>46600010249</v>
      </c>
      <c r="R27" s="536">
        <v>46600010249</v>
      </c>
    </row>
    <row r="28" spans="1:18" s="22" customFormat="1" ht="11.25" customHeight="1" x14ac:dyDescent="0.2">
      <c r="A28" s="40"/>
      <c r="B28" s="41"/>
      <c r="C28" s="515"/>
      <c r="D28" s="516">
        <f>E27</f>
        <v>0.16</v>
      </c>
      <c r="E28" s="274">
        <v>0.28000000000000003</v>
      </c>
      <c r="F28" s="1425">
        <f t="shared" si="0"/>
        <v>0.12000000000000002</v>
      </c>
      <c r="G28" s="1432">
        <f>SUM(F27:F28)</f>
        <v>0.28000000000000003</v>
      </c>
      <c r="H28" s="244" t="s">
        <v>42</v>
      </c>
      <c r="I28" s="518"/>
      <c r="J28" s="518"/>
      <c r="K28" s="518"/>
      <c r="L28" s="518"/>
      <c r="M28" s="518"/>
      <c r="N28" s="518"/>
      <c r="O28" s="518"/>
      <c r="P28" s="518"/>
      <c r="Q28" s="583">
        <v>46600010227</v>
      </c>
      <c r="R28" s="585">
        <v>46600010227</v>
      </c>
    </row>
    <row r="29" spans="1:18" ht="23.1" customHeight="1" x14ac:dyDescent="0.2">
      <c r="A29" s="86">
        <v>15</v>
      </c>
      <c r="B29" s="87">
        <v>6033</v>
      </c>
      <c r="C29" s="581" t="s">
        <v>303</v>
      </c>
      <c r="D29" s="563">
        <v>0</v>
      </c>
      <c r="E29" s="590">
        <v>0.04</v>
      </c>
      <c r="F29" s="1433">
        <f t="shared" si="0"/>
        <v>0.04</v>
      </c>
      <c r="G29" s="1434">
        <f>F29</f>
        <v>0.04</v>
      </c>
      <c r="H29" s="591" t="s">
        <v>42</v>
      </c>
      <c r="I29" s="92"/>
      <c r="J29" s="92"/>
      <c r="K29" s="92"/>
      <c r="L29" s="92"/>
      <c r="M29" s="92"/>
      <c r="N29" s="92"/>
      <c r="O29" s="92"/>
      <c r="P29" s="92"/>
      <c r="Q29" s="321">
        <v>46600010193</v>
      </c>
      <c r="R29" s="280">
        <v>46600010193</v>
      </c>
    </row>
    <row r="30" spans="1:18" x14ac:dyDescent="0.2">
      <c r="A30" s="23">
        <v>16</v>
      </c>
      <c r="B30" s="24">
        <v>6034</v>
      </c>
      <c r="C30" s="508" t="s">
        <v>304</v>
      </c>
      <c r="D30" s="509">
        <v>0</v>
      </c>
      <c r="E30" s="592">
        <v>0.28999999999999998</v>
      </c>
      <c r="F30" s="1423">
        <f t="shared" si="0"/>
        <v>0.28999999999999998</v>
      </c>
      <c r="G30" s="1424"/>
      <c r="H30" s="568" t="s">
        <v>65</v>
      </c>
      <c r="I30" s="30"/>
      <c r="J30" s="30"/>
      <c r="K30" s="30"/>
      <c r="L30" s="30"/>
      <c r="M30" s="30"/>
      <c r="N30" s="30"/>
      <c r="O30" s="30"/>
      <c r="P30" s="30"/>
      <c r="Q30" s="513">
        <v>46600010380</v>
      </c>
      <c r="R30" s="536">
        <v>46600010384</v>
      </c>
    </row>
    <row r="31" spans="1:18" x14ac:dyDescent="0.2">
      <c r="A31" s="40"/>
      <c r="B31" s="41"/>
      <c r="C31" s="515"/>
      <c r="D31" s="516">
        <f>E30</f>
        <v>0.28999999999999998</v>
      </c>
      <c r="E31" s="575">
        <v>0.33</v>
      </c>
      <c r="F31" s="1425">
        <f t="shared" si="0"/>
        <v>4.0000000000000036E-2</v>
      </c>
      <c r="G31" s="1432">
        <f>SUM(F30:F31)</f>
        <v>0.33</v>
      </c>
      <c r="H31" s="576" t="s">
        <v>10</v>
      </c>
      <c r="I31" s="47"/>
      <c r="J31" s="47"/>
      <c r="K31" s="47"/>
      <c r="L31" s="47"/>
      <c r="M31" s="47"/>
      <c r="N31" s="47"/>
      <c r="O31" s="47"/>
      <c r="P31" s="47"/>
      <c r="Q31" s="519">
        <v>46600010380</v>
      </c>
      <c r="R31" s="585">
        <v>46600010384</v>
      </c>
    </row>
    <row r="32" spans="1:18" ht="3.75" customHeight="1" x14ac:dyDescent="0.2"/>
    <row r="33" spans="1:18" ht="12.75" customHeight="1" x14ac:dyDescent="0.2">
      <c r="A33" s="63" t="s">
        <v>209</v>
      </c>
      <c r="B33" s="64"/>
      <c r="C33" s="65"/>
      <c r="D33" s="65"/>
      <c r="E33" s="66"/>
      <c r="F33" s="67">
        <f>SUM(F11:F31)</f>
        <v>11.75</v>
      </c>
      <c r="G33" s="1202"/>
      <c r="H33" s="68"/>
      <c r="I33" s="16"/>
      <c r="J33" s="69"/>
      <c r="K33" s="70" t="s">
        <v>46</v>
      </c>
      <c r="L33" s="71">
        <f>SUM(L29:L31)</f>
        <v>0</v>
      </c>
      <c r="M33" s="71">
        <f>SUM(M29:M31)</f>
        <v>0</v>
      </c>
      <c r="N33" s="62"/>
      <c r="O33" s="70" t="s">
        <v>1</v>
      </c>
      <c r="P33" s="71">
        <f>SUM(P29:P31)</f>
        <v>0</v>
      </c>
      <c r="Q33" s="62"/>
    </row>
    <row r="34" spans="1:18" ht="12.75" customHeight="1" x14ac:dyDescent="0.2">
      <c r="A34" s="72" t="s">
        <v>47</v>
      </c>
      <c r="B34" s="73"/>
      <c r="C34" s="74"/>
      <c r="D34" s="74"/>
      <c r="E34" s="75"/>
      <c r="F34" s="955">
        <f>SUMIF(H11:H31,"melnais",F11:F31)</f>
        <v>0</v>
      </c>
      <c r="G34" s="1203"/>
      <c r="H34" s="76"/>
      <c r="I34" s="77"/>
      <c r="J34" s="62"/>
      <c r="K34" s="62"/>
      <c r="L34" s="78"/>
      <c r="M34" s="78"/>
      <c r="N34" s="62"/>
      <c r="O34" s="62"/>
      <c r="P34" s="62"/>
      <c r="Q34" s="62"/>
    </row>
    <row r="35" spans="1:18" ht="12.75" customHeight="1" x14ac:dyDescent="0.2">
      <c r="A35" s="72" t="s">
        <v>48</v>
      </c>
      <c r="B35" s="73"/>
      <c r="C35" s="74"/>
      <c r="D35" s="74"/>
      <c r="E35" s="75"/>
      <c r="F35" s="955">
        <f>SUMIF(H11:H31,"bruģis",F11:F31)</f>
        <v>0.28999999999999998</v>
      </c>
      <c r="G35" s="1203"/>
      <c r="I35" s="16"/>
      <c r="J35" s="62"/>
      <c r="N35" s="62"/>
      <c r="O35" s="62"/>
      <c r="P35" s="62"/>
      <c r="Q35" s="62"/>
    </row>
    <row r="36" spans="1:18" ht="12.75" customHeight="1" x14ac:dyDescent="0.2">
      <c r="A36" s="72" t="s">
        <v>49</v>
      </c>
      <c r="B36" s="73"/>
      <c r="C36" s="74"/>
      <c r="D36" s="74"/>
      <c r="E36" s="75"/>
      <c r="F36" s="955">
        <f>SUMIF(H11:H31,"grants",F11:F31)</f>
        <v>10.6</v>
      </c>
      <c r="G36" s="1203"/>
      <c r="I36" s="16"/>
      <c r="J36" s="62"/>
      <c r="N36" s="62"/>
      <c r="O36" s="62"/>
      <c r="P36" s="62"/>
      <c r="Q36" s="62"/>
    </row>
    <row r="37" spans="1:18" ht="12.75" customHeight="1" x14ac:dyDescent="0.2">
      <c r="A37" s="72" t="s">
        <v>50</v>
      </c>
      <c r="B37" s="73"/>
      <c r="C37" s="74"/>
      <c r="D37" s="74"/>
      <c r="E37" s="75"/>
      <c r="F37" s="955">
        <f>SUMIF(H11:H31,"cits segums",F11:F31)</f>
        <v>0.86</v>
      </c>
      <c r="G37" s="1203"/>
      <c r="H37" s="77"/>
      <c r="I37" s="16"/>
      <c r="J37" s="79"/>
      <c r="N37" s="62"/>
      <c r="O37" s="62"/>
      <c r="P37" s="62"/>
      <c r="Q37" s="62"/>
    </row>
    <row r="38" spans="1:18" ht="5.25" customHeight="1" x14ac:dyDescent="0.2">
      <c r="D38" s="9"/>
      <c r="E38" s="9"/>
      <c r="F38" s="80"/>
      <c r="G38" s="80"/>
      <c r="H38" s="60"/>
      <c r="I38" s="16"/>
      <c r="J38" s="62"/>
      <c r="N38" s="62"/>
      <c r="O38" s="62"/>
      <c r="P38" s="62"/>
      <c r="Q38" s="62"/>
    </row>
    <row r="39" spans="1:18" ht="12.75" customHeight="1" x14ac:dyDescent="0.2">
      <c r="A39" s="5"/>
      <c r="B39" s="5"/>
      <c r="C39" s="6" t="s">
        <v>51</v>
      </c>
      <c r="D39" s="1720" t="str">
        <f>KOPA!$A$31</f>
        <v>2022.gada 18.oktobris</v>
      </c>
      <c r="E39" s="1720"/>
      <c r="F39" s="1720"/>
      <c r="G39" s="82"/>
      <c r="H39" s="81"/>
      <c r="I39" s="81"/>
      <c r="J39" s="82"/>
      <c r="K39" s="82"/>
      <c r="O39" s="62"/>
      <c r="P39" s="62"/>
      <c r="Q39" s="62"/>
    </row>
    <row r="40" spans="1:18" ht="12.75" customHeight="1" x14ac:dyDescent="0.2">
      <c r="A40" s="5"/>
      <c r="B40" s="5"/>
      <c r="C40" s="6" t="s">
        <v>52</v>
      </c>
      <c r="D40" s="1720" t="s">
        <v>53</v>
      </c>
      <c r="E40" s="1720"/>
      <c r="F40" s="1720"/>
      <c r="G40" s="1720"/>
      <c r="H40" s="1720"/>
      <c r="I40" s="1720"/>
      <c r="J40" s="1720"/>
      <c r="K40" s="1720"/>
      <c r="M40" s="83"/>
      <c r="N40" s="83"/>
      <c r="O40" s="62"/>
      <c r="P40" s="1725" t="s">
        <v>572</v>
      </c>
      <c r="Q40" s="1725"/>
      <c r="R40" s="1725"/>
    </row>
    <row r="41" spans="1:18" ht="12.75" customHeight="1" x14ac:dyDescent="0.2">
      <c r="A41" s="5"/>
      <c r="B41" s="5"/>
      <c r="C41" s="6"/>
      <c r="D41" s="1721" t="s">
        <v>54</v>
      </c>
      <c r="E41" s="1721"/>
      <c r="F41" s="1721"/>
      <c r="G41" s="1721"/>
      <c r="H41" s="1721"/>
      <c r="I41" s="1721"/>
      <c r="J41" s="1721"/>
      <c r="K41" s="1721"/>
      <c r="M41" s="1722" t="s">
        <v>55</v>
      </c>
      <c r="N41" s="1722"/>
      <c r="O41" s="62"/>
      <c r="P41" s="1725"/>
      <c r="Q41" s="1725"/>
      <c r="R41" s="1725"/>
    </row>
    <row r="42" spans="1:18" x14ac:dyDescent="0.2">
      <c r="A42" s="5"/>
      <c r="B42" s="5"/>
      <c r="C42" s="6" t="s">
        <v>51</v>
      </c>
      <c r="D42" s="1728" t="str">
        <f>D39</f>
        <v>2022.gada 18.oktobris</v>
      </c>
      <c r="E42" s="1728"/>
      <c r="F42" s="1728"/>
      <c r="G42" s="82"/>
      <c r="H42" s="81"/>
      <c r="I42" s="81"/>
      <c r="J42" s="82"/>
      <c r="K42" s="82"/>
      <c r="O42" s="62"/>
      <c r="P42" s="1725"/>
      <c r="Q42" s="1725"/>
      <c r="R42" s="1725"/>
    </row>
    <row r="43" spans="1:18" x14ac:dyDescent="0.2">
      <c r="A43" s="5"/>
      <c r="B43" s="5"/>
      <c r="C43" s="6" t="s">
        <v>56</v>
      </c>
      <c r="D43" s="1720" t="str">
        <f>KOPA!$N$31</f>
        <v>Dobeles novada domes priekšsēdētājs Ivars Gorskis</v>
      </c>
      <c r="E43" s="1720"/>
      <c r="F43" s="1720"/>
      <c r="G43" s="1720"/>
      <c r="H43" s="1720"/>
      <c r="I43" s="1720"/>
      <c r="J43" s="1720"/>
      <c r="K43" s="1720"/>
      <c r="M43" s="83"/>
      <c r="N43" s="83"/>
      <c r="O43" s="62"/>
      <c r="P43" s="824"/>
      <c r="Q43" s="824"/>
      <c r="R43" s="824"/>
    </row>
    <row r="44" spans="1:18" x14ac:dyDescent="0.2">
      <c r="A44" s="5"/>
      <c r="B44" s="5"/>
      <c r="C44" s="6"/>
      <c r="D44" s="1721" t="s">
        <v>54</v>
      </c>
      <c r="E44" s="1721"/>
      <c r="F44" s="1721"/>
      <c r="G44" s="1721"/>
      <c r="H44" s="1721"/>
      <c r="I44" s="1721"/>
      <c r="J44" s="1721"/>
      <c r="K44" s="1721"/>
      <c r="M44" s="1722" t="s">
        <v>55</v>
      </c>
      <c r="N44" s="1722"/>
      <c r="O44" s="62"/>
      <c r="P44" s="62"/>
      <c r="Q44" s="62"/>
    </row>
    <row r="45" spans="1:18" x14ac:dyDescent="0.2">
      <c r="A45" s="5"/>
      <c r="B45" s="5"/>
      <c r="C45" s="6" t="s">
        <v>51</v>
      </c>
      <c r="D45" s="84" t="s">
        <v>57</v>
      </c>
      <c r="E45" s="84"/>
      <c r="F45" s="84"/>
      <c r="G45" s="81"/>
      <c r="H45" s="81"/>
      <c r="I45" s="81"/>
      <c r="J45" s="82"/>
      <c r="K45" s="82"/>
      <c r="O45" s="62"/>
      <c r="P45" s="62"/>
      <c r="Q45" s="62"/>
    </row>
    <row r="46" spans="1:18" x14ac:dyDescent="0.2">
      <c r="A46" s="5"/>
      <c r="B46" s="5"/>
      <c r="C46" s="6" t="s">
        <v>58</v>
      </c>
      <c r="D46" s="1720" t="s">
        <v>1088</v>
      </c>
      <c r="E46" s="1720"/>
      <c r="F46" s="1720"/>
      <c r="G46" s="1720"/>
      <c r="H46" s="1720"/>
      <c r="I46" s="1720"/>
      <c r="J46" s="1720"/>
      <c r="K46" s="1720"/>
      <c r="M46" s="83"/>
      <c r="N46" s="83"/>
      <c r="O46" s="62"/>
      <c r="P46" s="62"/>
      <c r="Q46" s="62"/>
    </row>
    <row r="47" spans="1:18" x14ac:dyDescent="0.2">
      <c r="D47" s="1721" t="s">
        <v>54</v>
      </c>
      <c r="E47" s="1721"/>
      <c r="F47" s="1721"/>
      <c r="G47" s="1721"/>
      <c r="H47" s="1721"/>
      <c r="I47" s="1721"/>
      <c r="J47" s="1721"/>
      <c r="K47" s="1721"/>
      <c r="M47" s="1722" t="s">
        <v>55</v>
      </c>
      <c r="N47" s="1722"/>
    </row>
  </sheetData>
  <sheetProtection selectLockedCells="1" selectUnlockedCells="1"/>
  <mergeCells count="35"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  <mergeCell ref="M47:N47"/>
    <mergeCell ref="Q8:Q9"/>
    <mergeCell ref="D43:K43"/>
    <mergeCell ref="D44:K44"/>
    <mergeCell ref="M44:N44"/>
    <mergeCell ref="D46:K46"/>
    <mergeCell ref="F8:G8"/>
    <mergeCell ref="F10:G10"/>
    <mergeCell ref="P40:R42"/>
    <mergeCell ref="D42:F42"/>
    <mergeCell ref="I8:I9"/>
    <mergeCell ref="J8:K8"/>
    <mergeCell ref="L8:L9"/>
    <mergeCell ref="D47:K47"/>
    <mergeCell ref="B10:C10"/>
    <mergeCell ref="D39:F39"/>
    <mergeCell ref="D40:K40"/>
    <mergeCell ref="D41:K41"/>
    <mergeCell ref="M41:N41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0" orientation="landscape" useFirstPageNumber="1" r:id="rId1"/>
  <headerFooter scaleWithDoc="0">
    <oddFooter>&amp;RLapa &amp;P no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F6AAC-7789-4E51-9A47-677339BA809B}">
  <sheetPr codeName="Sheet27">
    <tabColor theme="2" tint="-0.249977111117893"/>
  </sheetPr>
  <dimension ref="A1:T52"/>
  <sheetViews>
    <sheetView showGridLines="0" view="pageLayout" zoomScaleNormal="100" zoomScaleSheetLayoutView="100" workbookViewId="0">
      <selection activeCell="A6" sqref="A6:A9"/>
    </sheetView>
  </sheetViews>
  <sheetFormatPr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715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s="841" customFormat="1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  <c r="S6" s="946"/>
    </row>
    <row r="7" spans="1:20" s="841" customFormat="1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  <c r="S7" s="946"/>
    </row>
    <row r="8" spans="1:20" s="841" customFormat="1" ht="15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  <c r="S8" s="946"/>
    </row>
    <row r="9" spans="1:20" s="841" customFormat="1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  <c r="S9" s="946"/>
    </row>
    <row r="10" spans="1:20" s="841" customFormat="1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6"/>
    </row>
    <row r="11" spans="1:20" s="841" customFormat="1" ht="11.25" customHeight="1" x14ac:dyDescent="0.2">
      <c r="A11" s="1002">
        <v>1</v>
      </c>
      <c r="B11" s="1071">
        <v>501</v>
      </c>
      <c r="C11" s="1058" t="s">
        <v>645</v>
      </c>
      <c r="D11" s="1003">
        <v>0</v>
      </c>
      <c r="E11" s="1004">
        <v>0.86</v>
      </c>
      <c r="F11" s="1005">
        <v>0.86</v>
      </c>
      <c r="G11" s="1006"/>
      <c r="H11" s="1449" t="s">
        <v>44</v>
      </c>
      <c r="I11" s="1007"/>
      <c r="J11" s="1007"/>
      <c r="K11" s="1007"/>
      <c r="L11" s="1007"/>
      <c r="M11" s="1007"/>
      <c r="N11" s="1007"/>
      <c r="O11" s="1007"/>
      <c r="P11" s="1007"/>
      <c r="Q11" s="1007"/>
      <c r="R11" s="1007">
        <v>46640020282</v>
      </c>
      <c r="S11" s="946"/>
    </row>
    <row r="12" spans="1:20" s="841" customFormat="1" ht="11.25" customHeight="1" x14ac:dyDescent="0.2">
      <c r="A12" s="1008"/>
      <c r="B12" s="1059"/>
      <c r="C12" s="1072"/>
      <c r="D12" s="1009">
        <v>0.86</v>
      </c>
      <c r="E12" s="1009">
        <v>3.81</v>
      </c>
      <c r="F12" s="1010">
        <v>2.95</v>
      </c>
      <c r="G12" s="1011">
        <f>SUM(F11:F12)</f>
        <v>3.81</v>
      </c>
      <c r="H12" s="1001" t="s">
        <v>42</v>
      </c>
      <c r="I12" s="1012"/>
      <c r="J12" s="1012"/>
      <c r="K12" s="1012"/>
      <c r="L12" s="1012"/>
      <c r="M12" s="1012"/>
      <c r="N12" s="1012"/>
      <c r="O12" s="1012"/>
      <c r="P12" s="1012"/>
      <c r="Q12" s="1012"/>
      <c r="R12" s="1012">
        <v>46640020282</v>
      </c>
      <c r="S12" s="946"/>
    </row>
    <row r="13" spans="1:20" s="841" customFormat="1" ht="11.25" customHeight="1" x14ac:dyDescent="0.2">
      <c r="A13" s="1002">
        <v>2</v>
      </c>
      <c r="B13" s="1071">
        <v>502</v>
      </c>
      <c r="C13" s="1058" t="s">
        <v>1033</v>
      </c>
      <c r="D13" s="1003">
        <v>0</v>
      </c>
      <c r="E13" s="1003">
        <v>5.45</v>
      </c>
      <c r="F13" s="1005">
        <v>5.45</v>
      </c>
      <c r="G13" s="1006"/>
      <c r="H13" s="1449" t="s">
        <v>42</v>
      </c>
      <c r="I13" s="1007"/>
      <c r="J13" s="1007"/>
      <c r="K13" s="1007"/>
      <c r="L13" s="1007"/>
      <c r="M13" s="1007"/>
      <c r="N13" s="1007"/>
      <c r="O13" s="1007"/>
      <c r="P13" s="1007"/>
      <c r="Q13" s="1007"/>
      <c r="R13" s="1007">
        <v>46640020358</v>
      </c>
      <c r="S13" s="946"/>
    </row>
    <row r="14" spans="1:20" s="841" customFormat="1" ht="11.25" customHeight="1" x14ac:dyDescent="0.2">
      <c r="A14" s="1013"/>
      <c r="B14" s="1073"/>
      <c r="C14" s="1074"/>
      <c r="D14" s="1014">
        <v>5.45</v>
      </c>
      <c r="E14" s="1014">
        <v>5.69</v>
      </c>
      <c r="F14" s="1015">
        <v>0.24</v>
      </c>
      <c r="G14" s="1016"/>
      <c r="H14" s="1450" t="s">
        <v>42</v>
      </c>
      <c r="I14" s="1017"/>
      <c r="J14" s="1017"/>
      <c r="K14" s="1017"/>
      <c r="L14" s="1017"/>
      <c r="M14" s="1017"/>
      <c r="N14" s="1017"/>
      <c r="O14" s="1017"/>
      <c r="P14" s="1017"/>
      <c r="Q14" s="1017"/>
      <c r="R14" s="1017">
        <v>46640020364</v>
      </c>
      <c r="S14" s="946"/>
    </row>
    <row r="15" spans="1:20" s="841" customFormat="1" ht="11.25" customHeight="1" x14ac:dyDescent="0.2">
      <c r="A15" s="1008"/>
      <c r="B15" s="1059"/>
      <c r="C15" s="1069"/>
      <c r="D15" s="1009">
        <v>5.69</v>
      </c>
      <c r="E15" s="1009">
        <v>5.7200000000000006</v>
      </c>
      <c r="F15" s="1010">
        <v>0.03</v>
      </c>
      <c r="G15" s="1011">
        <f>SUM(F13:F15)</f>
        <v>5.7200000000000006</v>
      </c>
      <c r="H15" s="1001" t="s">
        <v>42</v>
      </c>
      <c r="I15" s="1012"/>
      <c r="J15" s="1012"/>
      <c r="K15" s="1012"/>
      <c r="L15" s="1012"/>
      <c r="M15" s="1012"/>
      <c r="N15" s="1012"/>
      <c r="O15" s="1012"/>
      <c r="P15" s="1012"/>
      <c r="Q15" s="1012"/>
      <c r="R15" s="1012">
        <v>46640020360</v>
      </c>
      <c r="S15" s="946"/>
    </row>
    <row r="16" spans="1:20" s="841" customFormat="1" ht="11.25" customHeight="1" x14ac:dyDescent="0.2">
      <c r="A16" s="1002">
        <v>3</v>
      </c>
      <c r="B16" s="1071">
        <v>503</v>
      </c>
      <c r="C16" s="1075" t="s">
        <v>1034</v>
      </c>
      <c r="D16" s="1003">
        <v>0</v>
      </c>
      <c r="E16" s="1003">
        <v>1.22</v>
      </c>
      <c r="F16" s="1005">
        <v>1.22</v>
      </c>
      <c r="G16" s="1006"/>
      <c r="H16" s="1449" t="s">
        <v>42</v>
      </c>
      <c r="I16" s="1007"/>
      <c r="J16" s="1007"/>
      <c r="K16" s="1007"/>
      <c r="L16" s="1007"/>
      <c r="M16" s="1007"/>
      <c r="N16" s="1007"/>
      <c r="O16" s="1007"/>
      <c r="P16" s="1007"/>
      <c r="Q16" s="1007"/>
      <c r="R16" s="1007">
        <v>46640020283</v>
      </c>
      <c r="S16" s="946"/>
    </row>
    <row r="17" spans="1:19" s="841" customFormat="1" ht="11.25" customHeight="1" x14ac:dyDescent="0.2">
      <c r="A17" s="1008"/>
      <c r="B17" s="1059"/>
      <c r="C17" s="1072"/>
      <c r="D17" s="1009">
        <v>1.22</v>
      </c>
      <c r="E17" s="1009">
        <v>3.4799999999999995</v>
      </c>
      <c r="F17" s="1010">
        <v>2.2599999999999998</v>
      </c>
      <c r="G17" s="1011">
        <f>SUM(F16:F17)</f>
        <v>3.4799999999999995</v>
      </c>
      <c r="H17" s="1001" t="s">
        <v>42</v>
      </c>
      <c r="I17" s="1012"/>
      <c r="J17" s="1012"/>
      <c r="K17" s="1012"/>
      <c r="L17" s="1012"/>
      <c r="M17" s="1012"/>
      <c r="N17" s="1012"/>
      <c r="O17" s="1012"/>
      <c r="P17" s="1012"/>
      <c r="Q17" s="1012"/>
      <c r="R17" s="1012">
        <v>46640010044</v>
      </c>
      <c r="S17" s="946"/>
    </row>
    <row r="18" spans="1:19" s="841" customFormat="1" ht="11.25" customHeight="1" x14ac:dyDescent="0.2">
      <c r="A18" s="1002">
        <v>4</v>
      </c>
      <c r="B18" s="1071">
        <v>505</v>
      </c>
      <c r="C18" s="1058" t="s">
        <v>1035</v>
      </c>
      <c r="D18" s="1003">
        <v>0</v>
      </c>
      <c r="E18" s="1004">
        <v>1.38</v>
      </c>
      <c r="F18" s="1005">
        <v>1.38</v>
      </c>
      <c r="G18" s="1006"/>
      <c r="H18" s="1449" t="s">
        <v>42</v>
      </c>
      <c r="I18" s="1007"/>
      <c r="J18" s="1007"/>
      <c r="K18" s="1007"/>
      <c r="L18" s="1007"/>
      <c r="M18" s="1007"/>
      <c r="N18" s="1007"/>
      <c r="O18" s="1007"/>
      <c r="P18" s="1007"/>
      <c r="Q18" s="1007"/>
      <c r="R18" s="1007">
        <v>46640030101</v>
      </c>
      <c r="S18" s="946"/>
    </row>
    <row r="19" spans="1:19" s="841" customFormat="1" ht="11.25" customHeight="1" x14ac:dyDescent="0.2">
      <c r="A19" s="1013"/>
      <c r="B19" s="1073"/>
      <c r="C19" s="1074"/>
      <c r="D19" s="1014">
        <v>1.38</v>
      </c>
      <c r="E19" s="1014">
        <v>2.0499999999999998</v>
      </c>
      <c r="F19" s="1015">
        <v>0.67</v>
      </c>
      <c r="G19" s="1016"/>
      <c r="H19" s="1450" t="s">
        <v>42</v>
      </c>
      <c r="I19" s="1017"/>
      <c r="J19" s="1017"/>
      <c r="K19" s="1017"/>
      <c r="L19" s="1017"/>
      <c r="M19" s="1017"/>
      <c r="N19" s="1017"/>
      <c r="O19" s="1017"/>
      <c r="P19" s="1017"/>
      <c r="Q19" s="1017"/>
      <c r="R19" s="1017">
        <v>46640040068</v>
      </c>
      <c r="S19" s="946"/>
    </row>
    <row r="20" spans="1:19" s="841" customFormat="1" ht="11.25" customHeight="1" x14ac:dyDescent="0.2">
      <c r="A20" s="1013"/>
      <c r="B20" s="1073"/>
      <c r="C20" s="1074"/>
      <c r="D20" s="1014">
        <v>2.0499999999999998</v>
      </c>
      <c r="E20" s="1014">
        <v>3.4499999999999997</v>
      </c>
      <c r="F20" s="1015">
        <v>1.4</v>
      </c>
      <c r="G20" s="1016"/>
      <c r="H20" s="1450" t="s">
        <v>10</v>
      </c>
      <c r="I20" s="1017"/>
      <c r="J20" s="1017"/>
      <c r="K20" s="1017"/>
      <c r="L20" s="1017"/>
      <c r="M20" s="1017"/>
      <c r="N20" s="1017"/>
      <c r="O20" s="1017"/>
      <c r="P20" s="1017"/>
      <c r="Q20" s="1017"/>
      <c r="R20" s="1017">
        <v>46640040068</v>
      </c>
      <c r="S20" s="946"/>
    </row>
    <row r="21" spans="1:19" s="841" customFormat="1" ht="11.25" customHeight="1" x14ac:dyDescent="0.2">
      <c r="A21" s="1008"/>
      <c r="B21" s="1059"/>
      <c r="C21" s="1069"/>
      <c r="D21" s="1009">
        <v>3.4499999999999997</v>
      </c>
      <c r="E21" s="1009">
        <v>4.93</v>
      </c>
      <c r="F21" s="1010">
        <v>1.48</v>
      </c>
      <c r="G21" s="1011">
        <f>SUM(F18:F21)</f>
        <v>4.93</v>
      </c>
      <c r="H21" s="1001" t="s">
        <v>42</v>
      </c>
      <c r="I21" s="1012"/>
      <c r="J21" s="1012"/>
      <c r="K21" s="1012"/>
      <c r="L21" s="1012"/>
      <c r="M21" s="1012"/>
      <c r="N21" s="1012"/>
      <c r="O21" s="1012"/>
      <c r="P21" s="1012"/>
      <c r="Q21" s="1012"/>
      <c r="R21" s="1012">
        <v>46640040068</v>
      </c>
      <c r="S21" s="946"/>
    </row>
    <row r="22" spans="1:19" s="841" customFormat="1" ht="11.25" customHeight="1" x14ac:dyDescent="0.2">
      <c r="A22" s="1008">
        <v>5</v>
      </c>
      <c r="B22" s="1073">
        <v>507</v>
      </c>
      <c r="C22" s="1074" t="s">
        <v>646</v>
      </c>
      <c r="D22" s="1018">
        <v>0</v>
      </c>
      <c r="E22" s="1018">
        <v>1.33</v>
      </c>
      <c r="F22" s="1019">
        <v>1.33</v>
      </c>
      <c r="G22" s="1020">
        <f>F22</f>
        <v>1.33</v>
      </c>
      <c r="H22" s="1000" t="s">
        <v>42</v>
      </c>
      <c r="I22" s="1008"/>
      <c r="J22" s="1008"/>
      <c r="K22" s="1008"/>
      <c r="L22" s="1008"/>
      <c r="M22" s="1008"/>
      <c r="N22" s="1008"/>
      <c r="O22" s="1008"/>
      <c r="P22" s="1008"/>
      <c r="Q22" s="1008"/>
      <c r="R22" s="1008">
        <v>46640030097</v>
      </c>
      <c r="S22" s="946"/>
    </row>
    <row r="23" spans="1:19" s="841" customFormat="1" ht="23.1" customHeight="1" x14ac:dyDescent="0.2">
      <c r="A23" s="866">
        <v>6</v>
      </c>
      <c r="B23" s="1066">
        <v>508</v>
      </c>
      <c r="C23" s="1067" t="s">
        <v>1036</v>
      </c>
      <c r="D23" s="1021">
        <v>0</v>
      </c>
      <c r="E23" s="1021">
        <v>2.2000000000000002</v>
      </c>
      <c r="F23" s="1022">
        <v>2.2000000000000002</v>
      </c>
      <c r="G23" s="1023">
        <f>F23</f>
        <v>2.2000000000000002</v>
      </c>
      <c r="H23" s="1451" t="s">
        <v>42</v>
      </c>
      <c r="I23" s="866"/>
      <c r="J23" s="866"/>
      <c r="K23" s="866"/>
      <c r="L23" s="866"/>
      <c r="M23" s="866"/>
      <c r="N23" s="866"/>
      <c r="O23" s="866"/>
      <c r="P23" s="866"/>
      <c r="Q23" s="866"/>
      <c r="R23" s="866">
        <v>46640020126</v>
      </c>
      <c r="S23" s="946"/>
    </row>
    <row r="24" spans="1:19" s="841" customFormat="1" ht="11.25" customHeight="1" x14ac:dyDescent="0.2">
      <c r="A24" s="1002">
        <v>7</v>
      </c>
      <c r="B24" s="1071">
        <v>510</v>
      </c>
      <c r="C24" s="1075" t="s">
        <v>647</v>
      </c>
      <c r="D24" s="1003">
        <v>0</v>
      </c>
      <c r="E24" s="1003">
        <v>2.21</v>
      </c>
      <c r="F24" s="1005">
        <v>2.21</v>
      </c>
      <c r="G24" s="1006"/>
      <c r="H24" s="1449" t="s">
        <v>42</v>
      </c>
      <c r="I24" s="1007"/>
      <c r="J24" s="1007"/>
      <c r="K24" s="1007"/>
      <c r="L24" s="1007"/>
      <c r="M24" s="1007"/>
      <c r="N24" s="1007"/>
      <c r="O24" s="1007"/>
      <c r="P24" s="1007"/>
      <c r="Q24" s="1007"/>
      <c r="R24" s="1007">
        <v>46640010045</v>
      </c>
      <c r="S24" s="946"/>
    </row>
    <row r="25" spans="1:19" s="841" customFormat="1" ht="11.25" customHeight="1" x14ac:dyDescent="0.2">
      <c r="A25" s="1008"/>
      <c r="B25" s="1059"/>
      <c r="C25" s="1072"/>
      <c r="D25" s="1024">
        <v>2.21</v>
      </c>
      <c r="E25" s="1024">
        <v>2.34</v>
      </c>
      <c r="F25" s="1025">
        <v>0.13</v>
      </c>
      <c r="G25" s="1011">
        <f>SUM(F24:F25)</f>
        <v>2.34</v>
      </c>
      <c r="H25" s="1452" t="s">
        <v>10</v>
      </c>
      <c r="I25" s="1026"/>
      <c r="J25" s="1026"/>
      <c r="K25" s="1026"/>
      <c r="L25" s="1026"/>
      <c r="M25" s="1026"/>
      <c r="N25" s="1026"/>
      <c r="O25" s="1026"/>
      <c r="P25" s="1026"/>
      <c r="Q25" s="1026"/>
      <c r="R25" s="1026">
        <v>46640010045</v>
      </c>
      <c r="S25" s="946"/>
    </row>
    <row r="26" spans="1:19" s="841" customFormat="1" ht="11.25" customHeight="1" x14ac:dyDescent="0.2">
      <c r="A26" s="1002">
        <v>8</v>
      </c>
      <c r="B26" s="1071">
        <v>511</v>
      </c>
      <c r="C26" s="1751" t="s">
        <v>648</v>
      </c>
      <c r="D26" s="1027">
        <v>0</v>
      </c>
      <c r="E26" s="1027">
        <v>0.11</v>
      </c>
      <c r="F26" s="1028">
        <v>0.11</v>
      </c>
      <c r="G26" s="1029"/>
      <c r="H26" s="1453" t="s">
        <v>44</v>
      </c>
      <c r="I26" s="1002"/>
      <c r="J26" s="1002"/>
      <c r="K26" s="1002"/>
      <c r="L26" s="1002"/>
      <c r="M26" s="1002"/>
      <c r="N26" s="1002"/>
      <c r="O26" s="1002"/>
      <c r="P26" s="1002"/>
      <c r="Q26" s="1002"/>
      <c r="R26" s="1002">
        <v>46640020290</v>
      </c>
      <c r="S26" s="946"/>
    </row>
    <row r="27" spans="1:19" s="841" customFormat="1" ht="11.25" customHeight="1" x14ac:dyDescent="0.2">
      <c r="A27" s="1013"/>
      <c r="B27" s="1073"/>
      <c r="C27" s="1768"/>
      <c r="D27" s="1014">
        <v>0.11</v>
      </c>
      <c r="E27" s="1014">
        <v>0.35</v>
      </c>
      <c r="F27" s="1015">
        <v>0.24</v>
      </c>
      <c r="G27" s="1016"/>
      <c r="H27" s="1450" t="s">
        <v>42</v>
      </c>
      <c r="I27" s="1017"/>
      <c r="J27" s="1017"/>
      <c r="K27" s="1017"/>
      <c r="L27" s="1017"/>
      <c r="M27" s="1017"/>
      <c r="N27" s="1017"/>
      <c r="O27" s="1017"/>
      <c r="P27" s="1017"/>
      <c r="Q27" s="1017"/>
      <c r="R27" s="1017">
        <v>46640020290</v>
      </c>
      <c r="S27" s="946"/>
    </row>
    <row r="28" spans="1:19" s="841" customFormat="1" ht="11.25" customHeight="1" x14ac:dyDescent="0.2">
      <c r="A28" s="1008"/>
      <c r="B28" s="1059"/>
      <c r="C28" s="1076"/>
      <c r="D28" s="1030">
        <v>0.35</v>
      </c>
      <c r="E28" s="1030">
        <v>0.49</v>
      </c>
      <c r="F28" s="1031">
        <v>0.14000000000000001</v>
      </c>
      <c r="G28" s="1032">
        <f>SUM(F26:F28)</f>
        <v>0.49</v>
      </c>
      <c r="H28" s="1000" t="s">
        <v>10</v>
      </c>
      <c r="I28" s="1008"/>
      <c r="J28" s="1008"/>
      <c r="K28" s="1008"/>
      <c r="L28" s="1008"/>
      <c r="M28" s="1008"/>
      <c r="N28" s="1008"/>
      <c r="O28" s="1008"/>
      <c r="P28" s="1008"/>
      <c r="Q28" s="1008"/>
      <c r="R28" s="1008">
        <v>46640020290</v>
      </c>
      <c r="S28" s="946"/>
    </row>
    <row r="29" spans="1:19" s="841" customFormat="1" ht="11.25" customHeight="1" x14ac:dyDescent="0.2">
      <c r="A29" s="1002">
        <v>9</v>
      </c>
      <c r="B29" s="1071">
        <v>512</v>
      </c>
      <c r="C29" s="1058" t="s">
        <v>649</v>
      </c>
      <c r="D29" s="1003">
        <v>0</v>
      </c>
      <c r="E29" s="1003">
        <v>0.05</v>
      </c>
      <c r="F29" s="1005">
        <v>0.05</v>
      </c>
      <c r="G29" s="1006"/>
      <c r="H29" s="1449" t="s">
        <v>44</v>
      </c>
      <c r="I29" s="1007"/>
      <c r="J29" s="1007"/>
      <c r="K29" s="1007"/>
      <c r="L29" s="1007"/>
      <c r="M29" s="1007"/>
      <c r="N29" s="1007"/>
      <c r="O29" s="1007"/>
      <c r="P29" s="1007"/>
      <c r="Q29" s="1007"/>
      <c r="R29" s="1033" t="s">
        <v>650</v>
      </c>
      <c r="S29" s="946"/>
    </row>
    <row r="30" spans="1:19" s="841" customFormat="1" ht="11.25" customHeight="1" x14ac:dyDescent="0.2">
      <c r="A30" s="1013"/>
      <c r="B30" s="1073"/>
      <c r="C30" s="1074"/>
      <c r="D30" s="1014">
        <v>0.05</v>
      </c>
      <c r="E30" s="1014">
        <v>0.33</v>
      </c>
      <c r="F30" s="1015">
        <v>0.28000000000000003</v>
      </c>
      <c r="G30" s="1016"/>
      <c r="H30" s="1450" t="s">
        <v>44</v>
      </c>
      <c r="I30" s="1017"/>
      <c r="J30" s="1017"/>
      <c r="K30" s="1017"/>
      <c r="L30" s="1017"/>
      <c r="M30" s="1017"/>
      <c r="N30" s="1017"/>
      <c r="O30" s="1017"/>
      <c r="P30" s="1017"/>
      <c r="Q30" s="1017"/>
      <c r="R30" s="1034">
        <v>46640020288</v>
      </c>
      <c r="S30" s="946"/>
    </row>
    <row r="31" spans="1:19" s="841" customFormat="1" ht="11.25" customHeight="1" x14ac:dyDescent="0.2">
      <c r="A31" s="1008"/>
      <c r="B31" s="1059"/>
      <c r="C31" s="1069"/>
      <c r="D31" s="1009">
        <v>0.33</v>
      </c>
      <c r="E31" s="1009">
        <v>0.44</v>
      </c>
      <c r="F31" s="1010">
        <v>0.11</v>
      </c>
      <c r="G31" s="1011">
        <f>SUM(F29:F31)</f>
        <v>0.44</v>
      </c>
      <c r="H31" s="1001" t="s">
        <v>44</v>
      </c>
      <c r="I31" s="1012"/>
      <c r="J31" s="1012"/>
      <c r="K31" s="1012"/>
      <c r="L31" s="1012"/>
      <c r="M31" s="1012"/>
      <c r="N31" s="1012"/>
      <c r="O31" s="1012"/>
      <c r="P31" s="1012"/>
      <c r="Q31" s="1012"/>
      <c r="R31" s="1035" t="s">
        <v>651</v>
      </c>
      <c r="S31" s="946"/>
    </row>
    <row r="32" spans="1:19" s="841" customFormat="1" ht="11.25" customHeight="1" x14ac:dyDescent="0.2">
      <c r="A32" s="866">
        <v>10</v>
      </c>
      <c r="B32" s="1066">
        <v>515</v>
      </c>
      <c r="C32" s="1067" t="s">
        <v>1037</v>
      </c>
      <c r="D32" s="1021">
        <v>0</v>
      </c>
      <c r="E32" s="1021">
        <v>0.33</v>
      </c>
      <c r="F32" s="1036">
        <v>0.33</v>
      </c>
      <c r="G32" s="1037">
        <f>F32</f>
        <v>0.33</v>
      </c>
      <c r="H32" s="1451" t="s">
        <v>42</v>
      </c>
      <c r="I32" s="866"/>
      <c r="J32" s="866"/>
      <c r="K32" s="866"/>
      <c r="L32" s="866"/>
      <c r="M32" s="866"/>
      <c r="N32" s="866"/>
      <c r="O32" s="866"/>
      <c r="P32" s="866"/>
      <c r="Q32" s="866"/>
      <c r="R32" s="866">
        <v>46640020291</v>
      </c>
      <c r="S32" s="946"/>
    </row>
    <row r="33" spans="1:19" s="841" customFormat="1" ht="11.25" customHeight="1" x14ac:dyDescent="0.2">
      <c r="A33" s="1002">
        <v>11</v>
      </c>
      <c r="B33" s="1071">
        <v>517</v>
      </c>
      <c r="C33" s="1058" t="s">
        <v>1038</v>
      </c>
      <c r="D33" s="1003">
        <v>0</v>
      </c>
      <c r="E33" s="1004">
        <v>0.15</v>
      </c>
      <c r="F33" s="1005">
        <v>0.15</v>
      </c>
      <c r="G33" s="1006"/>
      <c r="H33" s="1449" t="s">
        <v>44</v>
      </c>
      <c r="I33" s="1007"/>
      <c r="J33" s="1007"/>
      <c r="K33" s="1007"/>
      <c r="L33" s="1007"/>
      <c r="M33" s="1007"/>
      <c r="N33" s="1007"/>
      <c r="O33" s="1007"/>
      <c r="P33" s="1007"/>
      <c r="Q33" s="1007"/>
      <c r="R33" s="1007">
        <v>46640020286</v>
      </c>
      <c r="S33" s="946"/>
    </row>
    <row r="34" spans="1:19" s="841" customFormat="1" ht="11.25" customHeight="1" x14ac:dyDescent="0.2">
      <c r="A34" s="1008"/>
      <c r="B34" s="1059"/>
      <c r="C34" s="1072"/>
      <c r="D34" s="1009">
        <v>0.15</v>
      </c>
      <c r="E34" s="1009">
        <v>0.19</v>
      </c>
      <c r="F34" s="1010">
        <v>0.04</v>
      </c>
      <c r="G34" s="1011">
        <f>SUM(F33:F34)</f>
        <v>0.19</v>
      </c>
      <c r="H34" s="1001" t="s">
        <v>10</v>
      </c>
      <c r="I34" s="1012"/>
      <c r="J34" s="1012"/>
      <c r="K34" s="1012"/>
      <c r="L34" s="1012"/>
      <c r="M34" s="1012"/>
      <c r="N34" s="1012"/>
      <c r="O34" s="1012"/>
      <c r="P34" s="1012"/>
      <c r="Q34" s="1012"/>
      <c r="R34" s="1012">
        <v>46640020286</v>
      </c>
      <c r="S34" s="946"/>
    </row>
    <row r="35" spans="1:19" s="841" customFormat="1" ht="23.1" customHeight="1" x14ac:dyDescent="0.2">
      <c r="A35" s="866">
        <v>12</v>
      </c>
      <c r="B35" s="1066">
        <v>518</v>
      </c>
      <c r="C35" s="1067" t="s">
        <v>1039</v>
      </c>
      <c r="D35" s="1021">
        <v>0</v>
      </c>
      <c r="E35" s="1021">
        <v>0.1</v>
      </c>
      <c r="F35" s="1022">
        <v>0.1</v>
      </c>
      <c r="G35" s="1023">
        <f>F35</f>
        <v>0.1</v>
      </c>
      <c r="H35" s="1451" t="s">
        <v>44</v>
      </c>
      <c r="I35" s="866"/>
      <c r="J35" s="866"/>
      <c r="K35" s="866"/>
      <c r="L35" s="866"/>
      <c r="M35" s="866"/>
      <c r="N35" s="866"/>
      <c r="O35" s="866"/>
      <c r="P35" s="866"/>
      <c r="Q35" s="866"/>
      <c r="R35" s="866">
        <v>46640020289</v>
      </c>
      <c r="S35" s="946"/>
    </row>
    <row r="36" spans="1:19" s="841" customFormat="1" ht="23.1" customHeight="1" x14ac:dyDescent="0.2">
      <c r="A36" s="866">
        <v>13</v>
      </c>
      <c r="B36" s="1066">
        <v>521</v>
      </c>
      <c r="C36" s="1067" t="s">
        <v>1040</v>
      </c>
      <c r="D36" s="1021">
        <v>0</v>
      </c>
      <c r="E36" s="1021">
        <v>0.22</v>
      </c>
      <c r="F36" s="1022">
        <v>0.22</v>
      </c>
      <c r="G36" s="1023">
        <f>F36</f>
        <v>0.22</v>
      </c>
      <c r="H36" s="1454" t="s">
        <v>44</v>
      </c>
      <c r="I36" s="866"/>
      <c r="J36" s="866"/>
      <c r="K36" s="866"/>
      <c r="L36" s="866"/>
      <c r="M36" s="866"/>
      <c r="N36" s="866"/>
      <c r="O36" s="866"/>
      <c r="P36" s="866"/>
      <c r="Q36" s="866"/>
      <c r="R36" s="866">
        <v>46640020308</v>
      </c>
      <c r="S36" s="946"/>
    </row>
    <row r="37" spans="1:19" s="841" customFormat="1" ht="3.75" customHeight="1" x14ac:dyDescent="0.2">
      <c r="A37" s="949"/>
      <c r="H37" s="950"/>
      <c r="R37" s="948"/>
      <c r="S37" s="948"/>
    </row>
    <row r="38" spans="1:19" s="841" customFormat="1" ht="11.25" x14ac:dyDescent="0.2">
      <c r="A38" s="1755" t="s">
        <v>286</v>
      </c>
      <c r="B38" s="1756"/>
      <c r="C38" s="1756"/>
      <c r="D38" s="1756"/>
      <c r="E38" s="1757"/>
      <c r="F38" s="951">
        <f>SUM(F11:F36)</f>
        <v>25.58</v>
      </c>
      <c r="G38" s="952"/>
      <c r="H38" s="842"/>
      <c r="K38" s="960" t="s">
        <v>46</v>
      </c>
      <c r="L38" s="850">
        <v>0</v>
      </c>
      <c r="M38" s="850">
        <v>0</v>
      </c>
      <c r="O38" s="70" t="s">
        <v>1</v>
      </c>
      <c r="P38" s="71">
        <f>SUM(P11:P36)</f>
        <v>0</v>
      </c>
    </row>
    <row r="39" spans="1:19" s="841" customFormat="1" ht="11.25" x14ac:dyDescent="0.2">
      <c r="A39" s="72" t="s">
        <v>47</v>
      </c>
      <c r="B39" s="853"/>
      <c r="C39" s="853"/>
      <c r="D39" s="853"/>
      <c r="E39" s="1324"/>
      <c r="F39" s="955">
        <f>SUMIF(H11:H36,"melnais",F11:F36)</f>
        <v>1.8800000000000001</v>
      </c>
      <c r="G39" s="956"/>
      <c r="H39" s="957"/>
    </row>
    <row r="40" spans="1:19" s="841" customFormat="1" ht="11.25" x14ac:dyDescent="0.2">
      <c r="A40" s="72" t="s">
        <v>48</v>
      </c>
      <c r="B40" s="853"/>
      <c r="C40" s="853"/>
      <c r="D40" s="853"/>
      <c r="E40" s="1324"/>
      <c r="F40" s="955">
        <f>SUMIF(H11:H36,"bruģis",F11:F36)</f>
        <v>0</v>
      </c>
      <c r="G40" s="956"/>
      <c r="H40" s="958"/>
    </row>
    <row r="41" spans="1:19" s="841" customFormat="1" ht="11.25" x14ac:dyDescent="0.2">
      <c r="A41" s="72" t="s">
        <v>49</v>
      </c>
      <c r="B41" s="853"/>
      <c r="C41" s="853"/>
      <c r="D41" s="853"/>
      <c r="E41" s="1324"/>
      <c r="F41" s="955">
        <f>SUMIF(H11:H36,"grants",F11:F36)</f>
        <v>21.99</v>
      </c>
      <c r="G41" s="956"/>
      <c r="H41" s="958"/>
    </row>
    <row r="42" spans="1:19" s="841" customFormat="1" ht="11.25" x14ac:dyDescent="0.2">
      <c r="A42" s="72" t="s">
        <v>50</v>
      </c>
      <c r="B42" s="853"/>
      <c r="C42" s="853"/>
      <c r="D42" s="853"/>
      <c r="E42" s="1324"/>
      <c r="F42" s="955">
        <f>SUMIF(H11:H36,"cits segums",F11:F36)</f>
        <v>1.71</v>
      </c>
      <c r="G42" s="956"/>
      <c r="H42" s="957"/>
      <c r="I42" s="959"/>
    </row>
    <row r="43" spans="1:19" s="16" customFormat="1" ht="12.75" customHeight="1" x14ac:dyDescent="0.2">
      <c r="A43" s="15"/>
      <c r="B43" s="15"/>
      <c r="C43" s="9"/>
      <c r="D43" s="9"/>
      <c r="E43" s="9"/>
      <c r="F43" s="80"/>
      <c r="G43" s="80"/>
      <c r="H43" s="60"/>
      <c r="J43" s="62"/>
      <c r="K43" s="61"/>
      <c r="L43" s="61"/>
      <c r="M43" s="61"/>
      <c r="N43" s="62"/>
      <c r="O43" s="62"/>
      <c r="P43" s="62"/>
      <c r="Q43" s="62"/>
      <c r="R43" s="62"/>
    </row>
    <row r="44" spans="1:19" s="16" customFormat="1" ht="12.75" customHeight="1" x14ac:dyDescent="0.2">
      <c r="A44" s="5"/>
      <c r="B44" s="5"/>
      <c r="C44" s="6" t="s">
        <v>51</v>
      </c>
      <c r="D44" s="1720" t="str">
        <f>KOPA!$A$31</f>
        <v>2022.gada 18.oktobris</v>
      </c>
      <c r="E44" s="1720"/>
      <c r="F44" s="1720"/>
      <c r="G44" s="82"/>
      <c r="H44" s="81"/>
      <c r="I44" s="81"/>
      <c r="J44" s="82"/>
      <c r="K44" s="82"/>
      <c r="L44" s="61"/>
      <c r="M44" s="61"/>
      <c r="N44" s="61"/>
      <c r="O44" s="1407"/>
      <c r="P44" s="1407"/>
      <c r="Q44" s="1407"/>
      <c r="R44" s="1407"/>
    </row>
    <row r="45" spans="1:19" s="16" customFormat="1" ht="12.75" customHeight="1" x14ac:dyDescent="0.2">
      <c r="A45" s="5"/>
      <c r="B45" s="5"/>
      <c r="C45" s="6" t="s">
        <v>52</v>
      </c>
      <c r="D45" s="1720" t="s">
        <v>53</v>
      </c>
      <c r="E45" s="1720"/>
      <c r="F45" s="1720"/>
      <c r="G45" s="1720"/>
      <c r="H45" s="1720"/>
      <c r="I45" s="1720"/>
      <c r="J45" s="1720"/>
      <c r="K45" s="1720"/>
      <c r="L45" s="61"/>
      <c r="M45" s="83"/>
      <c r="N45" s="83"/>
      <c r="O45" s="1407"/>
      <c r="P45" s="1725" t="s">
        <v>572</v>
      </c>
      <c r="Q45" s="1725"/>
      <c r="R45" s="1725"/>
    </row>
    <row r="46" spans="1:19" s="16" customFormat="1" ht="12.75" customHeight="1" x14ac:dyDescent="0.2">
      <c r="A46" s="5"/>
      <c r="B46" s="5"/>
      <c r="C46" s="6"/>
      <c r="D46" s="1721" t="s">
        <v>54</v>
      </c>
      <c r="E46" s="1721"/>
      <c r="F46" s="1721"/>
      <c r="G46" s="1721"/>
      <c r="H46" s="1721"/>
      <c r="I46" s="1721"/>
      <c r="J46" s="1721"/>
      <c r="K46" s="1721"/>
      <c r="L46" s="61"/>
      <c r="M46" s="1722" t="s">
        <v>55</v>
      </c>
      <c r="N46" s="1722"/>
      <c r="O46" s="1407"/>
      <c r="P46" s="1725"/>
      <c r="Q46" s="1725"/>
      <c r="R46" s="1725"/>
    </row>
    <row r="47" spans="1:19" s="16" customFormat="1" ht="12.75" customHeight="1" x14ac:dyDescent="0.2">
      <c r="A47" s="5"/>
      <c r="B47" s="5"/>
      <c r="C47" s="6" t="s">
        <v>51</v>
      </c>
      <c r="D47" s="1728" t="str">
        <f>D44</f>
        <v>2022.gada 18.oktobris</v>
      </c>
      <c r="E47" s="1728"/>
      <c r="F47" s="1728"/>
      <c r="G47" s="82"/>
      <c r="H47" s="81"/>
      <c r="I47" s="81"/>
      <c r="J47" s="82"/>
      <c r="K47" s="82"/>
      <c r="L47" s="61"/>
      <c r="M47" s="61"/>
      <c r="N47" s="61"/>
      <c r="O47" s="62"/>
      <c r="P47" s="1725"/>
      <c r="Q47" s="1725"/>
      <c r="R47" s="1725"/>
    </row>
    <row r="48" spans="1:19" s="16" customFormat="1" ht="12.75" customHeight="1" x14ac:dyDescent="0.2">
      <c r="A48" s="5"/>
      <c r="B48" s="5"/>
      <c r="C48" s="6" t="s">
        <v>56</v>
      </c>
      <c r="D48" s="1720" t="str">
        <f>KOPA!$N$31</f>
        <v>Dobeles novada domes priekšsēdētājs Ivars Gorskis</v>
      </c>
      <c r="E48" s="1720"/>
      <c r="F48" s="1720"/>
      <c r="G48" s="1720"/>
      <c r="H48" s="1720"/>
      <c r="I48" s="1720"/>
      <c r="J48" s="1720"/>
      <c r="K48" s="1720"/>
      <c r="L48" s="61"/>
      <c r="M48" s="83"/>
      <c r="N48" s="83"/>
      <c r="O48" s="62"/>
      <c r="P48" s="62"/>
      <c r="Q48" s="62"/>
      <c r="R48" s="62"/>
    </row>
    <row r="49" spans="1:18" s="16" customFormat="1" ht="12.75" customHeight="1" x14ac:dyDescent="0.2">
      <c r="A49" s="5"/>
      <c r="B49" s="5"/>
      <c r="C49" s="6"/>
      <c r="D49" s="1721" t="s">
        <v>54</v>
      </c>
      <c r="E49" s="1721"/>
      <c r="F49" s="1721"/>
      <c r="G49" s="1721"/>
      <c r="H49" s="1721"/>
      <c r="I49" s="1721"/>
      <c r="J49" s="1721"/>
      <c r="K49" s="1721"/>
      <c r="L49" s="61"/>
      <c r="M49" s="1722" t="s">
        <v>55</v>
      </c>
      <c r="N49" s="1722"/>
      <c r="O49" s="62"/>
      <c r="P49" s="62"/>
      <c r="Q49" s="62"/>
      <c r="R49" s="62"/>
    </row>
    <row r="50" spans="1:18" s="16" customFormat="1" ht="12.75" customHeight="1" x14ac:dyDescent="0.2">
      <c r="A50" s="5"/>
      <c r="B50" s="5"/>
      <c r="C50" s="6" t="s">
        <v>51</v>
      </c>
      <c r="D50" s="84" t="s">
        <v>57</v>
      </c>
      <c r="E50" s="84"/>
      <c r="F50" s="84"/>
      <c r="G50" s="81"/>
      <c r="H50" s="81"/>
      <c r="I50" s="81"/>
      <c r="J50" s="82"/>
      <c r="K50" s="82"/>
      <c r="L50" s="61"/>
      <c r="M50" s="61"/>
      <c r="N50" s="61"/>
      <c r="O50" s="62"/>
      <c r="P50" s="62"/>
      <c r="Q50" s="62"/>
      <c r="R50" s="62"/>
    </row>
    <row r="51" spans="1:18" s="16" customFormat="1" ht="12.75" customHeight="1" x14ac:dyDescent="0.2">
      <c r="A51" s="5"/>
      <c r="B51" s="5"/>
      <c r="C51" s="6" t="s">
        <v>58</v>
      </c>
      <c r="D51" s="1720" t="s">
        <v>1088</v>
      </c>
      <c r="E51" s="1720"/>
      <c r="F51" s="1720"/>
      <c r="G51" s="1720"/>
      <c r="H51" s="1720"/>
      <c r="I51" s="1720"/>
      <c r="J51" s="1720"/>
      <c r="K51" s="1720"/>
      <c r="L51" s="61"/>
      <c r="M51" s="83"/>
      <c r="N51" s="83"/>
      <c r="O51" s="62"/>
      <c r="P51" s="62"/>
      <c r="Q51" s="62"/>
      <c r="R51" s="62"/>
    </row>
    <row r="52" spans="1:18" s="16" customFormat="1" ht="12.75" customHeight="1" x14ac:dyDescent="0.2">
      <c r="A52" s="15"/>
      <c r="B52" s="15"/>
      <c r="C52" s="9"/>
      <c r="D52" s="1721" t="s">
        <v>54</v>
      </c>
      <c r="E52" s="1721"/>
      <c r="F52" s="1721"/>
      <c r="G52" s="1721"/>
      <c r="H52" s="1721"/>
      <c r="I52" s="1721"/>
      <c r="J52" s="1721"/>
      <c r="K52" s="1721"/>
      <c r="L52" s="61"/>
      <c r="M52" s="1722" t="s">
        <v>55</v>
      </c>
      <c r="N52" s="1722"/>
      <c r="O52" s="61"/>
      <c r="P52" s="61"/>
      <c r="Q52" s="61"/>
      <c r="R52" s="62"/>
    </row>
  </sheetData>
  <mergeCells count="37">
    <mergeCell ref="D6:P6"/>
    <mergeCell ref="P45:R47"/>
    <mergeCell ref="R8:R9"/>
    <mergeCell ref="H8:H9"/>
    <mergeCell ref="Q8:Q9"/>
    <mergeCell ref="I8:I9"/>
    <mergeCell ref="J8:K8"/>
    <mergeCell ref="L8:L9"/>
    <mergeCell ref="M8:M9"/>
    <mergeCell ref="F8:G8"/>
    <mergeCell ref="P7:P9"/>
    <mergeCell ref="D47:F47"/>
    <mergeCell ref="D45:K45"/>
    <mergeCell ref="D46:K46"/>
    <mergeCell ref="M46:N46"/>
    <mergeCell ref="C26:C27"/>
    <mergeCell ref="A38:E38"/>
    <mergeCell ref="D44:F44"/>
    <mergeCell ref="D1:P1"/>
    <mergeCell ref="D3:P3"/>
    <mergeCell ref="A5:R5"/>
    <mergeCell ref="A6:A9"/>
    <mergeCell ref="B6:C9"/>
    <mergeCell ref="Q6:R7"/>
    <mergeCell ref="D7:H7"/>
    <mergeCell ref="I7:O7"/>
    <mergeCell ref="D8:E8"/>
    <mergeCell ref="N8:N9"/>
    <mergeCell ref="O8:O9"/>
    <mergeCell ref="B10:C10"/>
    <mergeCell ref="F10:G10"/>
    <mergeCell ref="D48:K48"/>
    <mergeCell ref="D49:K49"/>
    <mergeCell ref="M49:N49"/>
    <mergeCell ref="D51:K51"/>
    <mergeCell ref="D52:K52"/>
    <mergeCell ref="M52:N52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  <rowBreaks count="1" manualBreakCount="1">
    <brk id="3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EEBD1-A3A2-4589-A668-ED10FE85F94B}">
  <sheetPr codeName="Sheet28">
    <tabColor theme="2" tint="-0.249977111117893"/>
  </sheetPr>
  <dimension ref="A1:T41"/>
  <sheetViews>
    <sheetView showGridLines="0" view="pageLayout" zoomScaleNormal="100" zoomScaleSheetLayoutView="100" workbookViewId="0">
      <selection activeCell="A6" sqref="A6:A9"/>
    </sheetView>
  </sheetViews>
  <sheetFormatPr defaultColWidth="8.85546875"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714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s="841" customFormat="1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  <c r="S6" s="946"/>
    </row>
    <row r="7" spans="1:20" s="841" customFormat="1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  <c r="S7" s="946"/>
    </row>
    <row r="8" spans="1:20" s="841" customFormat="1" ht="15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  <c r="S8" s="946"/>
    </row>
    <row r="9" spans="1:20" s="841" customFormat="1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  <c r="S9" s="946"/>
    </row>
    <row r="10" spans="1:20" s="841" customFormat="1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6"/>
    </row>
    <row r="11" spans="1:20" s="841" customFormat="1" ht="12" customHeight="1" x14ac:dyDescent="0.2">
      <c r="A11" s="866">
        <v>1</v>
      </c>
      <c r="B11" s="1077">
        <v>504</v>
      </c>
      <c r="C11" s="1078" t="s">
        <v>652</v>
      </c>
      <c r="D11" s="1003">
        <v>0</v>
      </c>
      <c r="E11" s="1003">
        <v>1.87</v>
      </c>
      <c r="F11" s="1036">
        <v>1.87</v>
      </c>
      <c r="G11" s="1037">
        <f>F11</f>
        <v>1.87</v>
      </c>
      <c r="H11" s="1444" t="s">
        <v>42</v>
      </c>
      <c r="I11" s="866"/>
      <c r="J11" s="866"/>
      <c r="K11" s="866"/>
      <c r="L11" s="866"/>
      <c r="M11" s="866"/>
      <c r="N11" s="866"/>
      <c r="O11" s="866"/>
      <c r="P11" s="866"/>
      <c r="Q11" s="866"/>
      <c r="R11" s="866">
        <v>46640030099</v>
      </c>
      <c r="S11" s="946"/>
    </row>
    <row r="12" spans="1:20" s="841" customFormat="1" ht="12" customHeight="1" x14ac:dyDescent="0.2">
      <c r="A12" s="866">
        <v>2</v>
      </c>
      <c r="B12" s="1077">
        <v>509</v>
      </c>
      <c r="C12" s="1078" t="s">
        <v>653</v>
      </c>
      <c r="D12" s="1003">
        <v>0</v>
      </c>
      <c r="E12" s="1003">
        <v>0.21</v>
      </c>
      <c r="F12" s="1036">
        <v>0.21</v>
      </c>
      <c r="G12" s="1037">
        <f>F12</f>
        <v>0.21</v>
      </c>
      <c r="H12" s="1444" t="s">
        <v>10</v>
      </c>
      <c r="I12" s="866"/>
      <c r="J12" s="866"/>
      <c r="K12" s="866"/>
      <c r="L12" s="866"/>
      <c r="M12" s="866"/>
      <c r="N12" s="866"/>
      <c r="O12" s="866"/>
      <c r="P12" s="866"/>
      <c r="Q12" s="866"/>
      <c r="R12" s="866">
        <v>46640020127</v>
      </c>
      <c r="S12" s="946"/>
    </row>
    <row r="13" spans="1:20" s="841" customFormat="1" ht="12" customHeight="1" x14ac:dyDescent="0.2">
      <c r="A13" s="1002">
        <v>3</v>
      </c>
      <c r="B13" s="1071">
        <v>506</v>
      </c>
      <c r="C13" s="1075" t="s">
        <v>654</v>
      </c>
      <c r="D13" s="1003">
        <v>0</v>
      </c>
      <c r="E13" s="1003">
        <v>0.94</v>
      </c>
      <c r="F13" s="1038">
        <v>0.94</v>
      </c>
      <c r="G13" s="1039">
        <f>F13</f>
        <v>0.94</v>
      </c>
      <c r="H13" s="1445" t="s">
        <v>42</v>
      </c>
      <c r="I13" s="1007"/>
      <c r="J13" s="1007"/>
      <c r="K13" s="1007"/>
      <c r="L13" s="1007"/>
      <c r="M13" s="1007"/>
      <c r="N13" s="1007"/>
      <c r="O13" s="1007"/>
      <c r="P13" s="1007"/>
      <c r="Q13" s="1007"/>
      <c r="R13" s="1007">
        <v>46640030100</v>
      </c>
      <c r="S13" s="946"/>
    </row>
    <row r="14" spans="1:20" s="841" customFormat="1" ht="12" customHeight="1" x14ac:dyDescent="0.2">
      <c r="A14" s="866">
        <v>4</v>
      </c>
      <c r="B14" s="1066">
        <v>513</v>
      </c>
      <c r="C14" s="1067" t="s">
        <v>1030</v>
      </c>
      <c r="D14" s="1021">
        <v>0</v>
      </c>
      <c r="E14" s="1021">
        <v>0.63</v>
      </c>
      <c r="F14" s="1036">
        <v>0.63</v>
      </c>
      <c r="G14" s="1037">
        <f>F14</f>
        <v>0.63</v>
      </c>
      <c r="H14" s="1444" t="s">
        <v>42</v>
      </c>
      <c r="I14" s="866"/>
      <c r="J14" s="866"/>
      <c r="K14" s="866"/>
      <c r="L14" s="866"/>
      <c r="M14" s="866"/>
      <c r="N14" s="866"/>
      <c r="O14" s="866"/>
      <c r="P14" s="866"/>
      <c r="Q14" s="866"/>
      <c r="R14" s="866">
        <v>46640020287</v>
      </c>
      <c r="S14" s="946"/>
    </row>
    <row r="15" spans="1:20" s="841" customFormat="1" ht="12" customHeight="1" x14ac:dyDescent="0.2">
      <c r="A15" s="1002">
        <v>5</v>
      </c>
      <c r="B15" s="1071">
        <v>514</v>
      </c>
      <c r="C15" s="1058" t="s">
        <v>1031</v>
      </c>
      <c r="D15" s="1003">
        <v>0</v>
      </c>
      <c r="E15" s="1004">
        <v>0.14000000000000001</v>
      </c>
      <c r="F15" s="1038">
        <v>0.14000000000000001</v>
      </c>
      <c r="G15" s="1039"/>
      <c r="H15" s="1445" t="s">
        <v>42</v>
      </c>
      <c r="I15" s="1007"/>
      <c r="J15" s="1007"/>
      <c r="K15" s="1007"/>
      <c r="L15" s="1007"/>
      <c r="M15" s="1007"/>
      <c r="N15" s="1007"/>
      <c r="O15" s="1007"/>
      <c r="P15" s="1007"/>
      <c r="Q15" s="1007"/>
      <c r="R15" s="1007">
        <v>46640030098</v>
      </c>
      <c r="S15" s="946"/>
    </row>
    <row r="16" spans="1:20" s="841" customFormat="1" ht="12" customHeight="1" x14ac:dyDescent="0.2">
      <c r="A16" s="1008"/>
      <c r="B16" s="1059"/>
      <c r="C16" s="1072"/>
      <c r="D16" s="1009">
        <v>0.14000000000000001</v>
      </c>
      <c r="E16" s="1009">
        <v>0.94000000000000006</v>
      </c>
      <c r="F16" s="1040">
        <v>0.8</v>
      </c>
      <c r="G16" s="1041">
        <f>SUM(F15:F16)</f>
        <v>0.94000000000000006</v>
      </c>
      <c r="H16" s="1446" t="s">
        <v>10</v>
      </c>
      <c r="I16" s="1012"/>
      <c r="J16" s="1012"/>
      <c r="K16" s="1012"/>
      <c r="L16" s="1012"/>
      <c r="M16" s="1012"/>
      <c r="N16" s="1012"/>
      <c r="O16" s="1012"/>
      <c r="P16" s="1012"/>
      <c r="Q16" s="1012"/>
      <c r="R16" s="1012">
        <v>46640030098</v>
      </c>
      <c r="S16" s="946"/>
    </row>
    <row r="17" spans="1:19" s="841" customFormat="1" ht="12" customHeight="1" x14ac:dyDescent="0.2">
      <c r="A17" s="866">
        <v>6</v>
      </c>
      <c r="B17" s="1066">
        <v>516</v>
      </c>
      <c r="C17" s="1079" t="s">
        <v>1032</v>
      </c>
      <c r="D17" s="1021">
        <v>0</v>
      </c>
      <c r="E17" s="1021">
        <v>0.55000000000000004</v>
      </c>
      <c r="F17" s="1036">
        <v>0.55000000000000004</v>
      </c>
      <c r="G17" s="1037">
        <f t="shared" ref="G17:G23" si="0">F17</f>
        <v>0.55000000000000004</v>
      </c>
      <c r="H17" s="1444" t="s">
        <v>42</v>
      </c>
      <c r="I17" s="866"/>
      <c r="J17" s="866"/>
      <c r="K17" s="866"/>
      <c r="L17" s="866"/>
      <c r="M17" s="866"/>
      <c r="N17" s="866"/>
      <c r="O17" s="866"/>
      <c r="P17" s="866"/>
      <c r="Q17" s="866"/>
      <c r="R17" s="866">
        <v>46640020285</v>
      </c>
      <c r="S17" s="946"/>
    </row>
    <row r="18" spans="1:19" s="841" customFormat="1" ht="12" customHeight="1" x14ac:dyDescent="0.2">
      <c r="A18" s="1008">
        <v>7</v>
      </c>
      <c r="B18" s="1073">
        <v>519</v>
      </c>
      <c r="C18" s="1080" t="s">
        <v>655</v>
      </c>
      <c r="D18" s="1018">
        <v>0</v>
      </c>
      <c r="E18" s="1018">
        <v>0.43</v>
      </c>
      <c r="F18" s="1042">
        <v>0.43</v>
      </c>
      <c r="G18" s="1037">
        <f t="shared" si="0"/>
        <v>0.43</v>
      </c>
      <c r="H18" s="1447" t="s">
        <v>42</v>
      </c>
      <c r="I18" s="1008"/>
      <c r="J18" s="1008"/>
      <c r="K18" s="1008"/>
      <c r="L18" s="1008"/>
      <c r="M18" s="1008"/>
      <c r="N18" s="1008"/>
      <c r="O18" s="1008"/>
      <c r="P18" s="1008"/>
      <c r="Q18" s="1008"/>
      <c r="R18" s="1008">
        <v>46640020125</v>
      </c>
      <c r="S18" s="946"/>
    </row>
    <row r="19" spans="1:19" s="841" customFormat="1" ht="12" customHeight="1" x14ac:dyDescent="0.2">
      <c r="A19" s="866">
        <v>8</v>
      </c>
      <c r="B19" s="1066">
        <v>520</v>
      </c>
      <c r="C19" s="1067" t="s">
        <v>656</v>
      </c>
      <c r="D19" s="1021">
        <v>0</v>
      </c>
      <c r="E19" s="1021">
        <v>0.32</v>
      </c>
      <c r="F19" s="1036">
        <v>0.32</v>
      </c>
      <c r="G19" s="1037">
        <f t="shared" si="0"/>
        <v>0.32</v>
      </c>
      <c r="H19" s="1444" t="s">
        <v>42</v>
      </c>
      <c r="I19" s="866"/>
      <c r="J19" s="866"/>
      <c r="K19" s="866"/>
      <c r="L19" s="866"/>
      <c r="M19" s="866"/>
      <c r="N19" s="866"/>
      <c r="O19" s="866"/>
      <c r="P19" s="866"/>
      <c r="Q19" s="866"/>
      <c r="R19" s="866">
        <v>46640020284</v>
      </c>
      <c r="S19" s="946"/>
    </row>
    <row r="20" spans="1:19" s="841" customFormat="1" ht="22.5" x14ac:dyDescent="0.2">
      <c r="A20" s="866">
        <v>9</v>
      </c>
      <c r="B20" s="1071">
        <v>522</v>
      </c>
      <c r="C20" s="1058" t="s">
        <v>657</v>
      </c>
      <c r="D20" s="1027">
        <v>0</v>
      </c>
      <c r="E20" s="1027">
        <v>0.38</v>
      </c>
      <c r="F20" s="1036">
        <v>0.38</v>
      </c>
      <c r="G20" s="1037">
        <f t="shared" si="0"/>
        <v>0.38</v>
      </c>
      <c r="H20" s="1444" t="s">
        <v>10</v>
      </c>
      <c r="I20" s="866"/>
      <c r="J20" s="866"/>
      <c r="K20" s="866"/>
      <c r="L20" s="866"/>
      <c r="M20" s="866"/>
      <c r="N20" s="866"/>
      <c r="O20" s="866"/>
      <c r="P20" s="866"/>
      <c r="Q20" s="866"/>
      <c r="R20" s="866">
        <v>46640020309</v>
      </c>
      <c r="S20" s="946"/>
    </row>
    <row r="21" spans="1:19" s="841" customFormat="1" ht="12" customHeight="1" x14ac:dyDescent="0.2">
      <c r="A21" s="866">
        <v>10</v>
      </c>
      <c r="B21" s="1066">
        <v>523</v>
      </c>
      <c r="C21" s="1067" t="s">
        <v>658</v>
      </c>
      <c r="D21" s="1021">
        <v>0</v>
      </c>
      <c r="E21" s="1021">
        <v>0.25</v>
      </c>
      <c r="F21" s="1036">
        <v>0.25</v>
      </c>
      <c r="G21" s="1037">
        <f t="shared" si="0"/>
        <v>0.25</v>
      </c>
      <c r="H21" s="1444" t="s">
        <v>42</v>
      </c>
      <c r="I21" s="866"/>
      <c r="J21" s="866"/>
      <c r="K21" s="866"/>
      <c r="L21" s="866"/>
      <c r="M21" s="866"/>
      <c r="N21" s="866"/>
      <c r="O21" s="866"/>
      <c r="P21" s="866"/>
      <c r="Q21" s="866"/>
      <c r="R21" s="866">
        <v>46640020351</v>
      </c>
      <c r="S21" s="946"/>
    </row>
    <row r="22" spans="1:19" s="841" customFormat="1" ht="12" customHeight="1" x14ac:dyDescent="0.2">
      <c r="A22" s="1002">
        <v>11</v>
      </c>
      <c r="B22" s="1071">
        <v>524</v>
      </c>
      <c r="C22" s="1058" t="s">
        <v>659</v>
      </c>
      <c r="D22" s="1003">
        <v>0</v>
      </c>
      <c r="E22" s="1003">
        <v>2.11</v>
      </c>
      <c r="F22" s="1038">
        <v>2.11</v>
      </c>
      <c r="G22" s="1037">
        <f t="shared" si="0"/>
        <v>2.11</v>
      </c>
      <c r="H22" s="1445" t="s">
        <v>10</v>
      </c>
      <c r="I22" s="1007"/>
      <c r="J22" s="1007"/>
      <c r="K22" s="1007"/>
      <c r="L22" s="1007"/>
      <c r="M22" s="1007"/>
      <c r="N22" s="1007"/>
      <c r="O22" s="1007"/>
      <c r="P22" s="1007"/>
      <c r="Q22" s="1007"/>
      <c r="R22" s="1007">
        <v>46640030104</v>
      </c>
      <c r="S22" s="946"/>
    </row>
    <row r="23" spans="1:19" s="841" customFormat="1" ht="12" customHeight="1" x14ac:dyDescent="0.2">
      <c r="A23" s="866">
        <v>12</v>
      </c>
      <c r="B23" s="1066">
        <v>525</v>
      </c>
      <c r="C23" s="1067" t="s">
        <v>660</v>
      </c>
      <c r="D23" s="1021">
        <v>0</v>
      </c>
      <c r="E23" s="1021">
        <v>1.35</v>
      </c>
      <c r="F23" s="1036">
        <v>1.35</v>
      </c>
      <c r="G23" s="1037">
        <f t="shared" si="0"/>
        <v>1.35</v>
      </c>
      <c r="H23" s="1444" t="s">
        <v>10</v>
      </c>
      <c r="I23" s="866"/>
      <c r="J23" s="866"/>
      <c r="K23" s="866"/>
      <c r="L23" s="866"/>
      <c r="M23" s="866"/>
      <c r="N23" s="866"/>
      <c r="O23" s="866"/>
      <c r="P23" s="866"/>
      <c r="Q23" s="866"/>
      <c r="R23" s="866">
        <v>46640040066</v>
      </c>
      <c r="S23" s="946"/>
    </row>
    <row r="24" spans="1:19" s="841" customFormat="1" ht="12" customHeight="1" x14ac:dyDescent="0.2">
      <c r="A24" s="1002">
        <v>13</v>
      </c>
      <c r="B24" s="1071">
        <v>526</v>
      </c>
      <c r="C24" s="1058" t="s">
        <v>661</v>
      </c>
      <c r="D24" s="1003">
        <v>0</v>
      </c>
      <c r="E24" s="1003">
        <v>1.1200000000000001</v>
      </c>
      <c r="F24" s="1038">
        <v>1.1200000000000001</v>
      </c>
      <c r="G24" s="1039"/>
      <c r="H24" s="1445" t="s">
        <v>10</v>
      </c>
      <c r="I24" s="1007"/>
      <c r="J24" s="1007"/>
      <c r="K24" s="1007"/>
      <c r="L24" s="1007"/>
      <c r="M24" s="1007"/>
      <c r="N24" s="1007"/>
      <c r="O24" s="1007"/>
      <c r="P24" s="1007"/>
      <c r="Q24" s="1007"/>
      <c r="R24" s="1007">
        <v>46640040065</v>
      </c>
      <c r="S24" s="946"/>
    </row>
    <row r="25" spans="1:19" s="841" customFormat="1" ht="12" customHeight="1" x14ac:dyDescent="0.2">
      <c r="A25" s="1008"/>
      <c r="B25" s="1059"/>
      <c r="C25" s="1069"/>
      <c r="D25" s="1009">
        <v>2.94</v>
      </c>
      <c r="E25" s="1009">
        <v>3.22</v>
      </c>
      <c r="F25" s="1040">
        <v>0.3</v>
      </c>
      <c r="G25" s="1041">
        <f>SUM(F24:F25)</f>
        <v>1.4200000000000002</v>
      </c>
      <c r="H25" s="1446" t="s">
        <v>10</v>
      </c>
      <c r="I25" s="1012"/>
      <c r="J25" s="1012"/>
      <c r="K25" s="1012"/>
      <c r="L25" s="1012"/>
      <c r="M25" s="1012"/>
      <c r="N25" s="1012"/>
      <c r="O25" s="1012"/>
      <c r="P25" s="1012"/>
      <c r="Q25" s="1012"/>
      <c r="R25" s="1012">
        <v>46640040065</v>
      </c>
      <c r="S25" s="946"/>
    </row>
    <row r="26" spans="1:19" s="841" customFormat="1" ht="3.75" customHeight="1" x14ac:dyDescent="0.2">
      <c r="A26" s="949"/>
      <c r="H26" s="950"/>
      <c r="R26" s="948"/>
      <c r="S26" s="948"/>
    </row>
    <row r="27" spans="1:19" s="841" customFormat="1" ht="11.25" x14ac:dyDescent="0.2">
      <c r="A27" s="1755" t="s">
        <v>87</v>
      </c>
      <c r="B27" s="1756"/>
      <c r="C27" s="1756"/>
      <c r="D27" s="1756"/>
      <c r="E27" s="1757"/>
      <c r="F27" s="951">
        <f>SUM(F11:F25)</f>
        <v>11.399999999999999</v>
      </c>
      <c r="G27" s="952"/>
      <c r="H27" s="842"/>
      <c r="K27" s="960" t="s">
        <v>46</v>
      </c>
      <c r="L27" s="850">
        <v>0</v>
      </c>
      <c r="M27" s="850">
        <v>0</v>
      </c>
      <c r="O27" s="70" t="s">
        <v>1</v>
      </c>
      <c r="P27" s="71">
        <f>SUM(P11:P25)</f>
        <v>0</v>
      </c>
    </row>
    <row r="28" spans="1:19" s="841" customFormat="1" ht="11.25" x14ac:dyDescent="0.2">
      <c r="A28" s="72" t="s">
        <v>47</v>
      </c>
      <c r="B28" s="853"/>
      <c r="C28" s="853"/>
      <c r="D28" s="853"/>
      <c r="E28" s="1324"/>
      <c r="F28" s="955">
        <f>SUMIF(H11:H25,"melnais",F11:F25)</f>
        <v>0</v>
      </c>
      <c r="G28" s="956"/>
      <c r="H28" s="957"/>
    </row>
    <row r="29" spans="1:19" s="841" customFormat="1" ht="11.25" x14ac:dyDescent="0.2">
      <c r="A29" s="72" t="s">
        <v>48</v>
      </c>
      <c r="B29" s="853"/>
      <c r="C29" s="853"/>
      <c r="D29" s="853"/>
      <c r="E29" s="1324"/>
      <c r="F29" s="955">
        <f>SUMIF(H11:H25,"bruģis",F11:F25)</f>
        <v>0</v>
      </c>
      <c r="G29" s="956"/>
      <c r="H29" s="958"/>
    </row>
    <row r="30" spans="1:19" s="841" customFormat="1" ht="11.25" x14ac:dyDescent="0.2">
      <c r="A30" s="72" t="s">
        <v>49</v>
      </c>
      <c r="B30" s="853"/>
      <c r="C30" s="853"/>
      <c r="D30" s="853"/>
      <c r="E30" s="1324"/>
      <c r="F30" s="955">
        <f>SUMIF(H11:H25,"grants",F11:F25)</f>
        <v>5.13</v>
      </c>
      <c r="G30" s="956"/>
      <c r="H30" s="958"/>
    </row>
    <row r="31" spans="1:19" s="841" customFormat="1" ht="11.25" x14ac:dyDescent="0.2">
      <c r="A31" s="72" t="s">
        <v>50</v>
      </c>
      <c r="B31" s="853"/>
      <c r="C31" s="853"/>
      <c r="D31" s="853"/>
      <c r="E31" s="1324"/>
      <c r="F31" s="955">
        <f>SUMIF(H11:H25,"cits segums",F11:F25)</f>
        <v>6.27</v>
      </c>
      <c r="G31" s="956"/>
      <c r="H31" s="957"/>
      <c r="I31" s="959"/>
    </row>
    <row r="32" spans="1:19" s="16" customFormat="1" ht="12.75" customHeight="1" x14ac:dyDescent="0.2">
      <c r="A32" s="15"/>
      <c r="B32" s="15"/>
      <c r="C32" s="9"/>
      <c r="D32" s="9"/>
      <c r="E32" s="9"/>
      <c r="F32" s="80"/>
      <c r="G32" s="80"/>
      <c r="H32" s="60"/>
      <c r="J32" s="62"/>
      <c r="K32" s="61"/>
      <c r="L32" s="61"/>
      <c r="M32" s="61"/>
      <c r="N32" s="62"/>
      <c r="O32" s="62"/>
      <c r="P32" s="62"/>
      <c r="Q32" s="62"/>
      <c r="R32" s="62"/>
    </row>
    <row r="33" spans="1:18" s="16" customFormat="1" ht="12.75" customHeight="1" x14ac:dyDescent="0.2">
      <c r="A33" s="5"/>
      <c r="B33" s="5"/>
      <c r="C33" s="6" t="s">
        <v>51</v>
      </c>
      <c r="D33" s="1720" t="str">
        <f>KOPA!$A$31</f>
        <v>2022.gada 18.oktobris</v>
      </c>
      <c r="E33" s="1720"/>
      <c r="F33" s="1720"/>
      <c r="G33" s="82"/>
      <c r="H33" s="81"/>
      <c r="I33" s="81"/>
      <c r="J33" s="82"/>
      <c r="K33" s="82"/>
      <c r="L33" s="61"/>
      <c r="M33" s="61"/>
      <c r="N33" s="61"/>
      <c r="O33" s="1407"/>
      <c r="P33" s="1407"/>
      <c r="Q33" s="1407"/>
      <c r="R33" s="1407"/>
    </row>
    <row r="34" spans="1:18" s="16" customFormat="1" ht="12.75" customHeight="1" x14ac:dyDescent="0.2">
      <c r="A34" s="5"/>
      <c r="B34" s="5"/>
      <c r="C34" s="6" t="s">
        <v>52</v>
      </c>
      <c r="D34" s="1720" t="s">
        <v>53</v>
      </c>
      <c r="E34" s="1720"/>
      <c r="F34" s="1720"/>
      <c r="G34" s="1720"/>
      <c r="H34" s="1720"/>
      <c r="I34" s="1720"/>
      <c r="J34" s="1720"/>
      <c r="K34" s="1720"/>
      <c r="L34" s="61"/>
      <c r="M34" s="83"/>
      <c r="N34" s="83"/>
      <c r="O34" s="1407"/>
      <c r="P34" s="1725" t="s">
        <v>572</v>
      </c>
      <c r="Q34" s="1725"/>
      <c r="R34" s="1725"/>
    </row>
    <row r="35" spans="1:18" s="16" customFormat="1" ht="12.75" customHeight="1" x14ac:dyDescent="0.2">
      <c r="A35" s="5"/>
      <c r="B35" s="5"/>
      <c r="C35" s="6"/>
      <c r="D35" s="1721" t="s">
        <v>54</v>
      </c>
      <c r="E35" s="1721"/>
      <c r="F35" s="1721"/>
      <c r="G35" s="1721"/>
      <c r="H35" s="1721"/>
      <c r="I35" s="1721"/>
      <c r="J35" s="1721"/>
      <c r="K35" s="1721"/>
      <c r="L35" s="61"/>
      <c r="M35" s="1722" t="s">
        <v>55</v>
      </c>
      <c r="N35" s="1722"/>
      <c r="O35" s="1407"/>
      <c r="P35" s="1725"/>
      <c r="Q35" s="1725"/>
      <c r="R35" s="1725"/>
    </row>
    <row r="36" spans="1:18" s="16" customFormat="1" ht="12.75" customHeight="1" x14ac:dyDescent="0.2">
      <c r="A36" s="5"/>
      <c r="B36" s="5"/>
      <c r="C36" s="6" t="s">
        <v>51</v>
      </c>
      <c r="D36" s="1728" t="str">
        <f>D33</f>
        <v>2022.gada 18.oktobris</v>
      </c>
      <c r="E36" s="1728"/>
      <c r="F36" s="1728"/>
      <c r="G36" s="82"/>
      <c r="H36" s="81"/>
      <c r="I36" s="81"/>
      <c r="J36" s="82"/>
      <c r="K36" s="82"/>
      <c r="L36" s="61"/>
      <c r="M36" s="61"/>
      <c r="N36" s="61"/>
      <c r="O36" s="62"/>
      <c r="P36" s="1725"/>
      <c r="Q36" s="1725"/>
      <c r="R36" s="1725"/>
    </row>
    <row r="37" spans="1:18" s="16" customFormat="1" ht="12.75" customHeight="1" x14ac:dyDescent="0.2">
      <c r="A37" s="5"/>
      <c r="B37" s="5"/>
      <c r="C37" s="6" t="s">
        <v>56</v>
      </c>
      <c r="D37" s="1720" t="str">
        <f>KOPA!$N$31</f>
        <v>Dobeles novada domes priekšsēdētājs Ivars Gorskis</v>
      </c>
      <c r="E37" s="1720"/>
      <c r="F37" s="1720"/>
      <c r="G37" s="1720"/>
      <c r="H37" s="1720"/>
      <c r="I37" s="1720"/>
      <c r="J37" s="1720"/>
      <c r="K37" s="1720"/>
      <c r="L37" s="61"/>
      <c r="M37" s="83"/>
      <c r="N37" s="83"/>
      <c r="O37" s="62"/>
      <c r="P37" s="62"/>
      <c r="Q37" s="62"/>
      <c r="R37" s="62"/>
    </row>
    <row r="38" spans="1:18" s="16" customFormat="1" ht="12.75" customHeight="1" x14ac:dyDescent="0.2">
      <c r="A38" s="5"/>
      <c r="B38" s="5"/>
      <c r="C38" s="6"/>
      <c r="D38" s="1721" t="s">
        <v>54</v>
      </c>
      <c r="E38" s="1721"/>
      <c r="F38" s="1721"/>
      <c r="G38" s="1721"/>
      <c r="H38" s="1721"/>
      <c r="I38" s="1721"/>
      <c r="J38" s="1721"/>
      <c r="K38" s="1721"/>
      <c r="L38" s="61"/>
      <c r="M38" s="1722" t="s">
        <v>55</v>
      </c>
      <c r="N38" s="1722"/>
      <c r="O38" s="62"/>
      <c r="P38" s="62"/>
      <c r="Q38" s="62"/>
      <c r="R38" s="62"/>
    </row>
    <row r="39" spans="1:18" s="16" customFormat="1" ht="12.75" customHeight="1" x14ac:dyDescent="0.2">
      <c r="A39" s="5"/>
      <c r="B39" s="5"/>
      <c r="C39" s="6" t="s">
        <v>51</v>
      </c>
      <c r="D39" s="84" t="s">
        <v>57</v>
      </c>
      <c r="E39" s="84"/>
      <c r="F39" s="84"/>
      <c r="G39" s="81"/>
      <c r="H39" s="81"/>
      <c r="I39" s="81"/>
      <c r="J39" s="82"/>
      <c r="K39" s="82"/>
      <c r="L39" s="61"/>
      <c r="M39" s="61"/>
      <c r="N39" s="61"/>
      <c r="O39" s="62"/>
      <c r="P39" s="62"/>
      <c r="Q39" s="62"/>
      <c r="R39" s="62"/>
    </row>
    <row r="40" spans="1:18" s="16" customFormat="1" ht="12.75" customHeight="1" x14ac:dyDescent="0.2">
      <c r="A40" s="5"/>
      <c r="B40" s="5"/>
      <c r="C40" s="6" t="s">
        <v>58</v>
      </c>
      <c r="D40" s="1720" t="s">
        <v>1088</v>
      </c>
      <c r="E40" s="1720"/>
      <c r="F40" s="1720"/>
      <c r="G40" s="1720"/>
      <c r="H40" s="1720"/>
      <c r="I40" s="1720"/>
      <c r="J40" s="1720"/>
      <c r="K40" s="1720"/>
      <c r="L40" s="61"/>
      <c r="M40" s="83"/>
      <c r="N40" s="83"/>
      <c r="O40" s="62"/>
      <c r="P40" s="62"/>
      <c r="Q40" s="62"/>
      <c r="R40" s="62"/>
    </row>
    <row r="41" spans="1:18" s="16" customFormat="1" ht="12.75" customHeight="1" x14ac:dyDescent="0.2">
      <c r="A41" s="15"/>
      <c r="B41" s="15"/>
      <c r="C41" s="9"/>
      <c r="D41" s="1721" t="s">
        <v>54</v>
      </c>
      <c r="E41" s="1721"/>
      <c r="F41" s="1721"/>
      <c r="G41" s="1721"/>
      <c r="H41" s="1721"/>
      <c r="I41" s="1721"/>
      <c r="J41" s="1721"/>
      <c r="K41" s="1721"/>
      <c r="L41" s="61"/>
      <c r="M41" s="1722" t="s">
        <v>55</v>
      </c>
      <c r="N41" s="1722"/>
      <c r="O41" s="61"/>
      <c r="P41" s="61"/>
      <c r="Q41" s="61"/>
      <c r="R41" s="62"/>
    </row>
  </sheetData>
  <mergeCells count="36">
    <mergeCell ref="D6:P6"/>
    <mergeCell ref="P34:R36"/>
    <mergeCell ref="D1:P1"/>
    <mergeCell ref="D3:P3"/>
    <mergeCell ref="A5:R5"/>
    <mergeCell ref="A6:A9"/>
    <mergeCell ref="B6:C9"/>
    <mergeCell ref="Q6:R7"/>
    <mergeCell ref="D7:H7"/>
    <mergeCell ref="I7:O7"/>
    <mergeCell ref="D8:E8"/>
    <mergeCell ref="N8:N9"/>
    <mergeCell ref="O8:O9"/>
    <mergeCell ref="R8:R9"/>
    <mergeCell ref="Q8:Q9"/>
    <mergeCell ref="F8:G8"/>
    <mergeCell ref="D40:K40"/>
    <mergeCell ref="D41:K41"/>
    <mergeCell ref="M41:N41"/>
    <mergeCell ref="I8:I9"/>
    <mergeCell ref="D34:K34"/>
    <mergeCell ref="D35:K35"/>
    <mergeCell ref="M35:N35"/>
    <mergeCell ref="M8:M9"/>
    <mergeCell ref="F10:G10"/>
    <mergeCell ref="P7:P9"/>
    <mergeCell ref="B10:C10"/>
    <mergeCell ref="H8:H9"/>
    <mergeCell ref="D38:K38"/>
    <mergeCell ref="M38:N38"/>
    <mergeCell ref="D37:K37"/>
    <mergeCell ref="A27:E27"/>
    <mergeCell ref="J8:K8"/>
    <mergeCell ref="L8:L9"/>
    <mergeCell ref="D36:F36"/>
    <mergeCell ref="D33:F33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7A7DC-1930-4609-A2D8-F2CB0032388E}">
  <sheetPr codeName="Sheet29"/>
  <dimension ref="A1:T61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4" width="5.7109375" style="702" customWidth="1"/>
    <col min="5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643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395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44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645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723">
        <v>2</v>
      </c>
      <c r="C10" s="1724"/>
      <c r="D10" s="646">
        <v>3</v>
      </c>
      <c r="E10" s="19">
        <v>4</v>
      </c>
      <c r="F10" s="1726">
        <v>5</v>
      </c>
      <c r="G10" s="1727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x14ac:dyDescent="0.2">
      <c r="A11" s="647">
        <v>1</v>
      </c>
      <c r="B11" s="648">
        <v>6801</v>
      </c>
      <c r="C11" s="649" t="s">
        <v>396</v>
      </c>
      <c r="D11" s="337">
        <v>0</v>
      </c>
      <c r="E11" s="338">
        <f t="shared" ref="E11:E45" si="0">D11+F11</f>
        <v>0.34</v>
      </c>
      <c r="F11" s="1457">
        <v>0.34</v>
      </c>
      <c r="G11" s="1458"/>
      <c r="H11" s="650" t="s">
        <v>42</v>
      </c>
      <c r="I11" s="651"/>
      <c r="J11" s="651"/>
      <c r="K11" s="651"/>
      <c r="L11" s="651"/>
      <c r="M11" s="651"/>
      <c r="N11" s="651"/>
      <c r="O11" s="651"/>
      <c r="P11" s="651"/>
      <c r="Q11" s="652">
        <v>46680010164</v>
      </c>
      <c r="R11" s="652">
        <v>46680010164</v>
      </c>
    </row>
    <row r="12" spans="1:20" x14ac:dyDescent="0.2">
      <c r="A12" s="653"/>
      <c r="B12" s="654"/>
      <c r="C12" s="655"/>
      <c r="D12" s="340">
        <f>E11</f>
        <v>0.34</v>
      </c>
      <c r="E12" s="340">
        <f t="shared" si="0"/>
        <v>0.53</v>
      </c>
      <c r="F12" s="1469">
        <v>0.19</v>
      </c>
      <c r="G12" s="1470"/>
      <c r="H12" s="656" t="s">
        <v>44</v>
      </c>
      <c r="I12" s="657"/>
      <c r="J12" s="657"/>
      <c r="K12" s="657"/>
      <c r="L12" s="657"/>
      <c r="M12" s="657"/>
      <c r="N12" s="657"/>
      <c r="O12" s="657"/>
      <c r="P12" s="657"/>
      <c r="Q12" s="658">
        <v>46680010164</v>
      </c>
      <c r="R12" s="658">
        <v>46680010164</v>
      </c>
    </row>
    <row r="13" spans="1:20" x14ac:dyDescent="0.2">
      <c r="A13" s="653"/>
      <c r="B13" s="659"/>
      <c r="C13" s="660"/>
      <c r="D13" s="340">
        <f>E12</f>
        <v>0.53</v>
      </c>
      <c r="E13" s="340">
        <f t="shared" si="0"/>
        <v>1.28</v>
      </c>
      <c r="F13" s="1469">
        <v>0.75</v>
      </c>
      <c r="G13" s="1470">
        <f>SUM(F11:F13)</f>
        <v>1.28</v>
      </c>
      <c r="H13" s="656" t="s">
        <v>42</v>
      </c>
      <c r="I13" s="657"/>
      <c r="J13" s="657"/>
      <c r="K13" s="657"/>
      <c r="L13" s="657"/>
      <c r="M13" s="657"/>
      <c r="N13" s="657"/>
      <c r="O13" s="657"/>
      <c r="P13" s="657"/>
      <c r="Q13" s="658">
        <v>46680010164</v>
      </c>
      <c r="R13" s="658">
        <v>46680010164</v>
      </c>
    </row>
    <row r="14" spans="1:20" x14ac:dyDescent="0.2">
      <c r="A14" s="661">
        <v>2</v>
      </c>
      <c r="B14" s="662">
        <v>6802</v>
      </c>
      <c r="C14" s="663" t="s">
        <v>397</v>
      </c>
      <c r="D14" s="337">
        <v>0</v>
      </c>
      <c r="E14" s="664">
        <f t="shared" si="0"/>
        <v>0.67</v>
      </c>
      <c r="F14" s="1463">
        <v>0.67</v>
      </c>
      <c r="G14" s="1464">
        <f>F14</f>
        <v>0.67</v>
      </c>
      <c r="H14" s="665" t="s">
        <v>42</v>
      </c>
      <c r="I14" s="661"/>
      <c r="J14" s="661"/>
      <c r="K14" s="661"/>
      <c r="L14" s="661"/>
      <c r="M14" s="661"/>
      <c r="N14" s="661"/>
      <c r="O14" s="661"/>
      <c r="P14" s="661"/>
      <c r="Q14" s="666">
        <v>46680010165</v>
      </c>
      <c r="R14" s="666">
        <v>46680010165</v>
      </c>
    </row>
    <row r="15" spans="1:20" x14ac:dyDescent="0.2">
      <c r="A15" s="647">
        <v>3</v>
      </c>
      <c r="B15" s="667">
        <v>6804</v>
      </c>
      <c r="C15" s="649" t="s">
        <v>398</v>
      </c>
      <c r="D15" s="337">
        <v>0</v>
      </c>
      <c r="E15" s="338">
        <f t="shared" si="0"/>
        <v>0.78</v>
      </c>
      <c r="F15" s="1457">
        <v>0.78</v>
      </c>
      <c r="G15" s="1458"/>
      <c r="H15" s="650" t="s">
        <v>42</v>
      </c>
      <c r="I15" s="651"/>
      <c r="J15" s="651"/>
      <c r="K15" s="651"/>
      <c r="L15" s="651"/>
      <c r="M15" s="651"/>
      <c r="N15" s="651"/>
      <c r="O15" s="651"/>
      <c r="P15" s="651"/>
      <c r="Q15" s="652">
        <v>46680010171</v>
      </c>
      <c r="R15" s="652">
        <v>46680010171</v>
      </c>
    </row>
    <row r="16" spans="1:20" x14ac:dyDescent="0.2">
      <c r="A16" s="668"/>
      <c r="B16" s="669"/>
      <c r="C16" s="670"/>
      <c r="D16" s="340">
        <f>E15</f>
        <v>0.78</v>
      </c>
      <c r="E16" s="671">
        <f t="shared" si="0"/>
        <v>1.0900000000000001</v>
      </c>
      <c r="F16" s="1465">
        <v>0.31</v>
      </c>
      <c r="G16" s="1466">
        <f>SUM(F15:F16)</f>
        <v>1.0900000000000001</v>
      </c>
      <c r="H16" s="672" t="s">
        <v>10</v>
      </c>
      <c r="I16" s="668"/>
      <c r="J16" s="668"/>
      <c r="K16" s="668"/>
      <c r="L16" s="668"/>
      <c r="M16" s="668"/>
      <c r="N16" s="668"/>
      <c r="O16" s="668"/>
      <c r="P16" s="668"/>
      <c r="Q16" s="673">
        <v>46680010171</v>
      </c>
      <c r="R16" s="673">
        <v>46680010171</v>
      </c>
    </row>
    <row r="17" spans="1:18" x14ac:dyDescent="0.2">
      <c r="A17" s="661">
        <v>4</v>
      </c>
      <c r="B17" s="674">
        <v>6808</v>
      </c>
      <c r="C17" s="675" t="s">
        <v>399</v>
      </c>
      <c r="D17" s="337">
        <v>0</v>
      </c>
      <c r="E17" s="664">
        <f t="shared" si="0"/>
        <v>0.39</v>
      </c>
      <c r="F17" s="1463">
        <v>0.39</v>
      </c>
      <c r="G17" s="1464">
        <f>F17</f>
        <v>0.39</v>
      </c>
      <c r="H17" s="665" t="s">
        <v>10</v>
      </c>
      <c r="I17" s="661"/>
      <c r="J17" s="661"/>
      <c r="K17" s="661"/>
      <c r="L17" s="661"/>
      <c r="M17" s="661"/>
      <c r="N17" s="661"/>
      <c r="O17" s="661"/>
      <c r="P17" s="661"/>
      <c r="Q17" s="666">
        <v>46680020092</v>
      </c>
      <c r="R17" s="666">
        <v>46680020092</v>
      </c>
    </row>
    <row r="18" spans="1:18" x14ac:dyDescent="0.2">
      <c r="A18" s="647">
        <v>5</v>
      </c>
      <c r="B18" s="667">
        <v>6811</v>
      </c>
      <c r="C18" s="676" t="s">
        <v>400</v>
      </c>
      <c r="D18" s="337">
        <v>0</v>
      </c>
      <c r="E18" s="338">
        <f t="shared" si="0"/>
        <v>0.62</v>
      </c>
      <c r="F18" s="1461">
        <v>0.62</v>
      </c>
      <c r="G18" s="1462"/>
      <c r="H18" s="650" t="s">
        <v>42</v>
      </c>
      <c r="I18" s="651"/>
      <c r="J18" s="651"/>
      <c r="K18" s="651"/>
      <c r="L18" s="651"/>
      <c r="M18" s="651"/>
      <c r="N18" s="651"/>
      <c r="O18" s="651"/>
      <c r="P18" s="651"/>
      <c r="Q18" s="652">
        <v>46680030606</v>
      </c>
      <c r="R18" s="652">
        <v>46680030606</v>
      </c>
    </row>
    <row r="19" spans="1:18" x14ac:dyDescent="0.2">
      <c r="A19" s="668"/>
      <c r="B19" s="669"/>
      <c r="C19" s="677"/>
      <c r="D19" s="340">
        <f>E18</f>
        <v>0.62</v>
      </c>
      <c r="E19" s="678">
        <f t="shared" si="0"/>
        <v>0.94</v>
      </c>
      <c r="F19" s="1468">
        <v>0.32</v>
      </c>
      <c r="G19" s="1466">
        <f>SUM(F18:F19)</f>
        <v>0.94</v>
      </c>
      <c r="H19" s="672" t="s">
        <v>10</v>
      </c>
      <c r="I19" s="668"/>
      <c r="J19" s="668"/>
      <c r="K19" s="668"/>
      <c r="L19" s="668"/>
      <c r="M19" s="668"/>
      <c r="N19" s="668"/>
      <c r="O19" s="668"/>
      <c r="P19" s="668"/>
      <c r="Q19" s="673">
        <v>46680030606</v>
      </c>
      <c r="R19" s="673">
        <v>46680030606</v>
      </c>
    </row>
    <row r="20" spans="1:18" x14ac:dyDescent="0.2">
      <c r="A20" s="647">
        <v>6</v>
      </c>
      <c r="B20" s="667">
        <v>6812</v>
      </c>
      <c r="C20" s="676" t="s">
        <v>401</v>
      </c>
      <c r="D20" s="337">
        <v>0</v>
      </c>
      <c r="E20" s="338">
        <f t="shared" si="0"/>
        <v>0.9</v>
      </c>
      <c r="F20" s="1457">
        <v>0.9</v>
      </c>
      <c r="G20" s="1458"/>
      <c r="H20" s="650" t="s">
        <v>42</v>
      </c>
      <c r="I20" s="651"/>
      <c r="J20" s="651"/>
      <c r="K20" s="651"/>
      <c r="L20" s="651"/>
      <c r="M20" s="651"/>
      <c r="N20" s="651"/>
      <c r="O20" s="651"/>
      <c r="P20" s="651"/>
      <c r="Q20" s="652">
        <v>46680030604</v>
      </c>
      <c r="R20" s="652">
        <v>46680030604</v>
      </c>
    </row>
    <row r="21" spans="1:18" x14ac:dyDescent="0.2">
      <c r="A21" s="653"/>
      <c r="B21" s="679"/>
      <c r="C21" s="680"/>
      <c r="D21" s="341">
        <v>0.9</v>
      </c>
      <c r="E21" s="340">
        <v>1.37</v>
      </c>
      <c r="F21" s="1469">
        <v>0.47</v>
      </c>
      <c r="G21" s="1470"/>
      <c r="H21" s="656" t="s">
        <v>42</v>
      </c>
      <c r="I21" s="657"/>
      <c r="J21" s="657"/>
      <c r="K21" s="657"/>
      <c r="L21" s="657"/>
      <c r="M21" s="657"/>
      <c r="N21" s="657"/>
      <c r="O21" s="657"/>
      <c r="P21" s="657"/>
      <c r="Q21" s="658" t="s">
        <v>76</v>
      </c>
      <c r="R21" s="681">
        <v>46680040053019</v>
      </c>
    </row>
    <row r="22" spans="1:18" x14ac:dyDescent="0.2">
      <c r="A22" s="668"/>
      <c r="B22" s="669"/>
      <c r="C22" s="677"/>
      <c r="D22" s="351">
        <f>E20+0.47</f>
        <v>1.37</v>
      </c>
      <c r="E22" s="351">
        <f t="shared" si="0"/>
        <v>2.1</v>
      </c>
      <c r="F22" s="1468">
        <v>0.73</v>
      </c>
      <c r="G22" s="1470">
        <f>SUM(F20:F22)</f>
        <v>2.1</v>
      </c>
      <c r="H22" s="682" t="s">
        <v>42</v>
      </c>
      <c r="I22" s="683"/>
      <c r="J22" s="683"/>
      <c r="K22" s="683"/>
      <c r="L22" s="683"/>
      <c r="M22" s="683"/>
      <c r="N22" s="683"/>
      <c r="O22" s="683"/>
      <c r="P22" s="683"/>
      <c r="Q22" s="684">
        <v>46680030604</v>
      </c>
      <c r="R22" s="684">
        <v>46680040127</v>
      </c>
    </row>
    <row r="23" spans="1:18" x14ac:dyDescent="0.2">
      <c r="A23" s="661">
        <v>7</v>
      </c>
      <c r="B23" s="674">
        <v>6813</v>
      </c>
      <c r="C23" s="675" t="s">
        <v>402</v>
      </c>
      <c r="D23" s="337">
        <v>0</v>
      </c>
      <c r="E23" s="338">
        <f t="shared" si="0"/>
        <v>1.91</v>
      </c>
      <c r="F23" s="1463">
        <v>1.91</v>
      </c>
      <c r="G23" s="1464">
        <f>F23</f>
        <v>1.91</v>
      </c>
      <c r="H23" s="665" t="s">
        <v>42</v>
      </c>
      <c r="I23" s="661"/>
      <c r="J23" s="661"/>
      <c r="K23" s="661"/>
      <c r="L23" s="661"/>
      <c r="M23" s="661"/>
      <c r="N23" s="661"/>
      <c r="O23" s="661"/>
      <c r="P23" s="661"/>
      <c r="Q23" s="666">
        <v>46680040126</v>
      </c>
      <c r="R23" s="666">
        <v>46680040126</v>
      </c>
    </row>
    <row r="24" spans="1:18" x14ac:dyDescent="0.2">
      <c r="A24" s="661">
        <v>8</v>
      </c>
      <c r="B24" s="674">
        <v>6815</v>
      </c>
      <c r="C24" s="675" t="s">
        <v>403</v>
      </c>
      <c r="D24" s="337">
        <v>0</v>
      </c>
      <c r="E24" s="338">
        <f t="shared" si="0"/>
        <v>3.42</v>
      </c>
      <c r="F24" s="1471">
        <v>3.42</v>
      </c>
      <c r="G24" s="1467">
        <f>F24</f>
        <v>3.42</v>
      </c>
      <c r="H24" s="665" t="s">
        <v>42</v>
      </c>
      <c r="I24" s="661"/>
      <c r="J24" s="661"/>
      <c r="K24" s="661"/>
      <c r="L24" s="661"/>
      <c r="M24" s="661"/>
      <c r="N24" s="661"/>
      <c r="O24" s="661"/>
      <c r="P24" s="661"/>
      <c r="Q24" s="666">
        <v>46680040119</v>
      </c>
      <c r="R24" s="666">
        <v>46680040119</v>
      </c>
    </row>
    <row r="25" spans="1:18" x14ac:dyDescent="0.2">
      <c r="A25" s="647">
        <v>9</v>
      </c>
      <c r="B25" s="648">
        <v>6817</v>
      </c>
      <c r="C25" s="676" t="s">
        <v>404</v>
      </c>
      <c r="D25" s="337">
        <v>0</v>
      </c>
      <c r="E25" s="685">
        <f t="shared" si="0"/>
        <v>0.64</v>
      </c>
      <c r="F25" s="1457">
        <v>0.64</v>
      </c>
      <c r="G25" s="1458"/>
      <c r="H25" s="650" t="s">
        <v>42</v>
      </c>
      <c r="I25" s="651"/>
      <c r="J25" s="651"/>
      <c r="K25" s="651"/>
      <c r="L25" s="651"/>
      <c r="M25" s="651"/>
      <c r="N25" s="651"/>
      <c r="O25" s="651"/>
      <c r="P25" s="651"/>
      <c r="Q25" s="652">
        <v>46680040121</v>
      </c>
      <c r="R25" s="652">
        <v>46680040121</v>
      </c>
    </row>
    <row r="26" spans="1:18" x14ac:dyDescent="0.2">
      <c r="A26" s="668"/>
      <c r="B26" s="669"/>
      <c r="C26" s="677"/>
      <c r="D26" s="340">
        <f>E25</f>
        <v>0.64</v>
      </c>
      <c r="E26" s="351">
        <f t="shared" si="0"/>
        <v>0.97</v>
      </c>
      <c r="F26" s="1468">
        <v>0.33</v>
      </c>
      <c r="G26" s="1466">
        <f>SUM(F25:F26)</f>
        <v>0.97</v>
      </c>
      <c r="H26" s="686" t="s">
        <v>42</v>
      </c>
      <c r="I26" s="668"/>
      <c r="J26" s="668"/>
      <c r="K26" s="668"/>
      <c r="L26" s="668"/>
      <c r="M26" s="668"/>
      <c r="N26" s="668"/>
      <c r="O26" s="668"/>
      <c r="P26" s="668"/>
      <c r="Q26" s="673">
        <v>46680040122</v>
      </c>
      <c r="R26" s="673">
        <v>46680040122</v>
      </c>
    </row>
    <row r="27" spans="1:18" x14ac:dyDescent="0.2">
      <c r="A27" s="647">
        <v>10</v>
      </c>
      <c r="B27" s="667">
        <v>6821</v>
      </c>
      <c r="C27" s="676" t="s">
        <v>405</v>
      </c>
      <c r="D27" s="337">
        <v>0</v>
      </c>
      <c r="E27" s="685">
        <f t="shared" si="0"/>
        <v>0.78</v>
      </c>
      <c r="F27" s="1457">
        <v>0.78</v>
      </c>
      <c r="G27" s="1458"/>
      <c r="H27" s="650" t="s">
        <v>42</v>
      </c>
      <c r="I27" s="651"/>
      <c r="J27" s="651"/>
      <c r="K27" s="651"/>
      <c r="L27" s="651"/>
      <c r="M27" s="651"/>
      <c r="N27" s="651"/>
      <c r="O27" s="651"/>
      <c r="P27" s="651"/>
      <c r="Q27" s="652">
        <v>46680030603</v>
      </c>
      <c r="R27" s="652">
        <v>46680030603</v>
      </c>
    </row>
    <row r="28" spans="1:18" x14ac:dyDescent="0.2">
      <c r="A28" s="668"/>
      <c r="B28" s="669"/>
      <c r="C28" s="677"/>
      <c r="D28" s="340">
        <f>E27</f>
        <v>0.78</v>
      </c>
      <c r="E28" s="351">
        <f t="shared" si="0"/>
        <v>2.9699999999999998</v>
      </c>
      <c r="F28" s="1461">
        <v>2.19</v>
      </c>
      <c r="G28" s="1466">
        <f>SUM(F27:F28)</f>
        <v>2.9699999999999998</v>
      </c>
      <c r="H28" s="672" t="s">
        <v>42</v>
      </c>
      <c r="I28" s="668"/>
      <c r="J28" s="668"/>
      <c r="K28" s="668"/>
      <c r="L28" s="668"/>
      <c r="M28" s="668"/>
      <c r="N28" s="668"/>
      <c r="O28" s="668"/>
      <c r="P28" s="668"/>
      <c r="Q28" s="673">
        <v>46680030603</v>
      </c>
      <c r="R28" s="673">
        <v>46680040118</v>
      </c>
    </row>
    <row r="29" spans="1:18" ht="22.5" customHeight="1" x14ac:dyDescent="0.2">
      <c r="A29" s="661">
        <v>11</v>
      </c>
      <c r="B29" s="687">
        <v>6822</v>
      </c>
      <c r="C29" s="688" t="s">
        <v>980</v>
      </c>
      <c r="D29" s="337">
        <v>0</v>
      </c>
      <c r="E29" s="511">
        <f t="shared" si="0"/>
        <v>1.36</v>
      </c>
      <c r="F29" s="1472">
        <v>1.36</v>
      </c>
      <c r="G29" s="1473">
        <f>F29</f>
        <v>1.36</v>
      </c>
      <c r="H29" s="689" t="s">
        <v>42</v>
      </c>
      <c r="I29" s="661" t="s">
        <v>406</v>
      </c>
      <c r="J29" s="661">
        <v>0.76</v>
      </c>
      <c r="K29" s="690" t="s">
        <v>1067</v>
      </c>
      <c r="L29" s="661">
        <v>12</v>
      </c>
      <c r="M29" s="661">
        <v>86</v>
      </c>
      <c r="N29" s="661"/>
      <c r="O29" s="661" t="s">
        <v>682</v>
      </c>
      <c r="P29" s="661"/>
      <c r="Q29" s="691">
        <v>46680040116</v>
      </c>
      <c r="R29" s="691">
        <v>46680040116</v>
      </c>
    </row>
    <row r="30" spans="1:18" x14ac:dyDescent="0.2">
      <c r="A30" s="647">
        <v>12</v>
      </c>
      <c r="B30" s="667">
        <v>6823</v>
      </c>
      <c r="C30" s="692" t="s">
        <v>981</v>
      </c>
      <c r="D30" s="337">
        <v>0</v>
      </c>
      <c r="E30" s="685">
        <f t="shared" si="0"/>
        <v>0.61</v>
      </c>
      <c r="F30" s="1457">
        <v>0.61</v>
      </c>
      <c r="G30" s="1458"/>
      <c r="H30" s="650" t="s">
        <v>42</v>
      </c>
      <c r="I30" s="651"/>
      <c r="J30" s="651"/>
      <c r="K30" s="651"/>
      <c r="L30" s="651"/>
      <c r="M30" s="651"/>
      <c r="N30" s="651"/>
      <c r="O30" s="651"/>
      <c r="P30" s="651"/>
      <c r="Q30" s="652">
        <v>46680030602</v>
      </c>
      <c r="R30" s="652">
        <v>46680030602</v>
      </c>
    </row>
    <row r="31" spans="1:18" x14ac:dyDescent="0.2">
      <c r="A31" s="668"/>
      <c r="B31" s="669"/>
      <c r="C31" s="670"/>
      <c r="D31" s="340">
        <f>E30</f>
        <v>0.61</v>
      </c>
      <c r="E31" s="351">
        <f t="shared" si="0"/>
        <v>3.23</v>
      </c>
      <c r="F31" s="1468">
        <v>2.62</v>
      </c>
      <c r="G31" s="1466">
        <f>SUM(F30:F31)</f>
        <v>3.23</v>
      </c>
      <c r="H31" s="672" t="s">
        <v>42</v>
      </c>
      <c r="I31" s="668"/>
      <c r="J31" s="668"/>
      <c r="K31" s="668"/>
      <c r="L31" s="668"/>
      <c r="M31" s="668"/>
      <c r="N31" s="668"/>
      <c r="O31" s="668"/>
      <c r="P31" s="668"/>
      <c r="Q31" s="673">
        <v>46680030602</v>
      </c>
      <c r="R31" s="673">
        <v>46680040113</v>
      </c>
    </row>
    <row r="32" spans="1:18" x14ac:dyDescent="0.2">
      <c r="A32" s="647">
        <v>13</v>
      </c>
      <c r="B32" s="648">
        <v>6825</v>
      </c>
      <c r="C32" s="649" t="s">
        <v>407</v>
      </c>
      <c r="D32" s="337">
        <v>0</v>
      </c>
      <c r="E32" s="685">
        <f t="shared" si="0"/>
        <v>0.42</v>
      </c>
      <c r="F32" s="1457">
        <v>0.42</v>
      </c>
      <c r="G32" s="1467"/>
      <c r="H32" s="693" t="s">
        <v>44</v>
      </c>
      <c r="I32" s="647"/>
      <c r="J32" s="647"/>
      <c r="K32" s="647"/>
      <c r="L32" s="647"/>
      <c r="M32" s="647"/>
      <c r="N32" s="647"/>
      <c r="O32" s="647"/>
      <c r="P32" s="647"/>
      <c r="Q32" s="694">
        <v>46680030601</v>
      </c>
      <c r="R32" s="694">
        <v>46680030601</v>
      </c>
    </row>
    <row r="33" spans="1:18" x14ac:dyDescent="0.2">
      <c r="A33" s="653"/>
      <c r="B33" s="654"/>
      <c r="C33" s="655"/>
      <c r="D33" s="340">
        <f>E32</f>
        <v>0.42</v>
      </c>
      <c r="E33" s="373">
        <f t="shared" si="0"/>
        <v>3.85</v>
      </c>
      <c r="F33" s="1469">
        <v>3.43</v>
      </c>
      <c r="G33" s="1466">
        <f>SUM(F32:F33)</f>
        <v>3.85</v>
      </c>
      <c r="H33" s="656" t="s">
        <v>42</v>
      </c>
      <c r="I33" s="657"/>
      <c r="J33" s="657"/>
      <c r="K33" s="657"/>
      <c r="L33" s="657"/>
      <c r="M33" s="657"/>
      <c r="N33" s="657"/>
      <c r="O33" s="657"/>
      <c r="P33" s="657"/>
      <c r="Q33" s="658">
        <v>46680030601</v>
      </c>
      <c r="R33" s="658">
        <v>46680030601</v>
      </c>
    </row>
    <row r="34" spans="1:18" x14ac:dyDescent="0.2">
      <c r="A34" s="661">
        <v>14</v>
      </c>
      <c r="B34" s="674">
        <v>6831</v>
      </c>
      <c r="C34" s="663" t="s">
        <v>408</v>
      </c>
      <c r="D34" s="337">
        <v>0</v>
      </c>
      <c r="E34" s="338">
        <f t="shared" si="0"/>
        <v>2.27</v>
      </c>
      <c r="F34" s="1463">
        <v>2.27</v>
      </c>
      <c r="G34" s="1464">
        <f>F34</f>
        <v>2.27</v>
      </c>
      <c r="H34" s="665" t="s">
        <v>42</v>
      </c>
      <c r="I34" s="661"/>
      <c r="J34" s="661"/>
      <c r="K34" s="661"/>
      <c r="L34" s="661"/>
      <c r="M34" s="661"/>
      <c r="N34" s="661"/>
      <c r="O34" s="661"/>
      <c r="P34" s="661"/>
      <c r="Q34" s="666">
        <v>46680030593</v>
      </c>
      <c r="R34" s="666">
        <v>46680030593</v>
      </c>
    </row>
    <row r="35" spans="1:18" x14ac:dyDescent="0.2">
      <c r="A35" s="647">
        <v>15</v>
      </c>
      <c r="B35" s="667">
        <v>6832</v>
      </c>
      <c r="C35" s="649" t="s">
        <v>409</v>
      </c>
      <c r="D35" s="337">
        <v>0</v>
      </c>
      <c r="E35" s="685">
        <f t="shared" si="0"/>
        <v>0.64</v>
      </c>
      <c r="F35" s="1457">
        <v>0.64</v>
      </c>
      <c r="G35" s="1458"/>
      <c r="H35" s="650" t="s">
        <v>42</v>
      </c>
      <c r="I35" s="651"/>
      <c r="J35" s="651"/>
      <c r="K35" s="651"/>
      <c r="L35" s="651"/>
      <c r="M35" s="651"/>
      <c r="N35" s="651"/>
      <c r="O35" s="651"/>
      <c r="P35" s="651"/>
      <c r="Q35" s="652">
        <v>46680030590</v>
      </c>
      <c r="R35" s="652">
        <v>46680030590</v>
      </c>
    </row>
    <row r="36" spans="1:18" x14ac:dyDescent="0.2">
      <c r="A36" s="668"/>
      <c r="B36" s="669"/>
      <c r="C36" s="670"/>
      <c r="D36" s="340">
        <f>E35</f>
        <v>0.64</v>
      </c>
      <c r="E36" s="351">
        <f t="shared" si="0"/>
        <v>1.02</v>
      </c>
      <c r="F36" s="1468">
        <v>0.38</v>
      </c>
      <c r="G36" s="1466">
        <f>SUM(F35:F36)</f>
        <v>1.02</v>
      </c>
      <c r="H36" s="672" t="s">
        <v>42</v>
      </c>
      <c r="I36" s="668"/>
      <c r="J36" s="668"/>
      <c r="K36" s="668"/>
      <c r="L36" s="668"/>
      <c r="M36" s="668"/>
      <c r="N36" s="668"/>
      <c r="O36" s="668"/>
      <c r="P36" s="668"/>
      <c r="Q36" s="673">
        <v>46680030590</v>
      </c>
      <c r="R36" s="673">
        <v>46680010174</v>
      </c>
    </row>
    <row r="37" spans="1:18" x14ac:dyDescent="0.2">
      <c r="A37" s="647">
        <v>16</v>
      </c>
      <c r="B37" s="667">
        <v>6834</v>
      </c>
      <c r="C37" s="649" t="s">
        <v>410</v>
      </c>
      <c r="D37" s="337">
        <v>0</v>
      </c>
      <c r="E37" s="685">
        <f t="shared" si="0"/>
        <v>0.37</v>
      </c>
      <c r="F37" s="1457">
        <v>0.37</v>
      </c>
      <c r="G37" s="1458"/>
      <c r="H37" s="650" t="s">
        <v>42</v>
      </c>
      <c r="I37" s="651"/>
      <c r="J37" s="651"/>
      <c r="K37" s="651"/>
      <c r="L37" s="651"/>
      <c r="M37" s="651"/>
      <c r="N37" s="651"/>
      <c r="O37" s="651"/>
      <c r="P37" s="651"/>
      <c r="Q37" s="652">
        <v>46680010168</v>
      </c>
      <c r="R37" s="652">
        <v>46680030592</v>
      </c>
    </row>
    <row r="38" spans="1:18" x14ac:dyDescent="0.2">
      <c r="A38" s="668"/>
      <c r="B38" s="669"/>
      <c r="C38" s="670"/>
      <c r="D38" s="340">
        <f>E37</f>
        <v>0.37</v>
      </c>
      <c r="E38" s="351">
        <f t="shared" si="0"/>
        <v>4.17</v>
      </c>
      <c r="F38" s="1469">
        <v>3.8</v>
      </c>
      <c r="G38" s="1466">
        <f>SUM(F37:F38)</f>
        <v>4.17</v>
      </c>
      <c r="H38" s="672" t="s">
        <v>42</v>
      </c>
      <c r="I38" s="668"/>
      <c r="J38" s="668"/>
      <c r="K38" s="668"/>
      <c r="L38" s="668"/>
      <c r="M38" s="668"/>
      <c r="N38" s="668"/>
      <c r="O38" s="668"/>
      <c r="P38" s="668"/>
      <c r="Q38" s="673">
        <v>46680010168</v>
      </c>
      <c r="R38" s="673">
        <v>46680010168</v>
      </c>
    </row>
    <row r="39" spans="1:18" x14ac:dyDescent="0.2">
      <c r="A39" s="647">
        <v>17</v>
      </c>
      <c r="B39" s="667">
        <v>6835</v>
      </c>
      <c r="C39" s="649" t="s">
        <v>411</v>
      </c>
      <c r="D39" s="337">
        <v>0</v>
      </c>
      <c r="E39" s="685">
        <f t="shared" si="0"/>
        <v>2.14</v>
      </c>
      <c r="F39" s="1457">
        <v>2.14</v>
      </c>
      <c r="G39" s="1458"/>
      <c r="H39" s="650" t="s">
        <v>42</v>
      </c>
      <c r="I39" s="651"/>
      <c r="J39" s="651"/>
      <c r="K39" s="651"/>
      <c r="L39" s="651"/>
      <c r="M39" s="651"/>
      <c r="N39" s="651"/>
      <c r="O39" s="651"/>
      <c r="P39" s="651"/>
      <c r="Q39" s="652">
        <v>46680010169</v>
      </c>
      <c r="R39" s="652">
        <v>46680010169</v>
      </c>
    </row>
    <row r="40" spans="1:18" x14ac:dyDescent="0.2">
      <c r="A40" s="668"/>
      <c r="B40" s="669"/>
      <c r="C40" s="670"/>
      <c r="D40" s="340">
        <f>E39</f>
        <v>2.14</v>
      </c>
      <c r="E40" s="351">
        <f t="shared" si="0"/>
        <v>2.3400000000000003</v>
      </c>
      <c r="F40" s="1465">
        <v>0.2</v>
      </c>
      <c r="G40" s="1466">
        <f>SUM(F39:F40)</f>
        <v>2.3400000000000003</v>
      </c>
      <c r="H40" s="672" t="s">
        <v>44</v>
      </c>
      <c r="I40" s="668"/>
      <c r="J40" s="668"/>
      <c r="K40" s="668"/>
      <c r="L40" s="668"/>
      <c r="M40" s="668"/>
      <c r="N40" s="668"/>
      <c r="O40" s="668"/>
      <c r="P40" s="668"/>
      <c r="Q40" s="673">
        <v>46680010169</v>
      </c>
      <c r="R40" s="673">
        <v>46680010169</v>
      </c>
    </row>
    <row r="41" spans="1:18" x14ac:dyDescent="0.2">
      <c r="A41" s="647">
        <v>18</v>
      </c>
      <c r="B41" s="648">
        <v>6838</v>
      </c>
      <c r="C41" s="649" t="s">
        <v>412</v>
      </c>
      <c r="D41" s="337">
        <v>0</v>
      </c>
      <c r="E41" s="338">
        <v>0.34</v>
      </c>
      <c r="F41" s="1679">
        <v>0.34</v>
      </c>
      <c r="G41" s="1680"/>
      <c r="H41" s="650" t="s">
        <v>44</v>
      </c>
      <c r="I41" s="651"/>
      <c r="J41" s="651"/>
      <c r="K41" s="651"/>
      <c r="L41" s="651"/>
      <c r="M41" s="651"/>
      <c r="N41" s="651"/>
      <c r="O41" s="651"/>
      <c r="P41" s="651"/>
      <c r="Q41" s="652">
        <v>46680010167</v>
      </c>
      <c r="R41" s="652">
        <v>46680010167</v>
      </c>
    </row>
    <row r="42" spans="1:18" x14ac:dyDescent="0.2">
      <c r="A42" s="653"/>
      <c r="B42" s="1678"/>
      <c r="C42" s="655"/>
      <c r="D42" s="341">
        <v>0.34</v>
      </c>
      <c r="E42" s="340">
        <v>0.42000000000000004</v>
      </c>
      <c r="F42" s="1681">
        <v>0.08</v>
      </c>
      <c r="G42" s="1475"/>
      <c r="H42" s="656" t="s">
        <v>42</v>
      </c>
      <c r="I42" s="657"/>
      <c r="J42" s="657"/>
      <c r="K42" s="657"/>
      <c r="L42" s="657"/>
      <c r="M42" s="657"/>
      <c r="N42" s="657"/>
      <c r="O42" s="657"/>
      <c r="P42" s="657"/>
      <c r="Q42" s="658">
        <v>46680010167</v>
      </c>
      <c r="R42" s="658">
        <v>46680010167</v>
      </c>
    </row>
    <row r="43" spans="1:18" x14ac:dyDescent="0.2">
      <c r="A43" s="653"/>
      <c r="B43" s="1678"/>
      <c r="C43" s="655"/>
      <c r="D43" s="341">
        <v>0.42000000000000004</v>
      </c>
      <c r="E43" s="340">
        <v>0.66</v>
      </c>
      <c r="F43" s="1681">
        <v>0.24</v>
      </c>
      <c r="G43" s="1475"/>
      <c r="H43" s="656" t="s">
        <v>44</v>
      </c>
      <c r="I43" s="657"/>
      <c r="J43" s="657"/>
      <c r="K43" s="657"/>
      <c r="L43" s="657"/>
      <c r="M43" s="657"/>
      <c r="N43" s="657"/>
      <c r="O43" s="657"/>
      <c r="P43" s="657"/>
      <c r="Q43" s="658">
        <v>46680010167</v>
      </c>
      <c r="R43" s="658">
        <v>46680010167</v>
      </c>
    </row>
    <row r="44" spans="1:18" x14ac:dyDescent="0.2">
      <c r="A44" s="653"/>
      <c r="B44" s="654"/>
      <c r="C44" s="655"/>
      <c r="D44" s="340">
        <f>E41</f>
        <v>0.34</v>
      </c>
      <c r="E44" s="340">
        <f t="shared" si="0"/>
        <v>0.87000000000000011</v>
      </c>
      <c r="F44" s="1681">
        <v>0.53</v>
      </c>
      <c r="G44" s="1475"/>
      <c r="H44" s="656" t="s">
        <v>42</v>
      </c>
      <c r="I44" s="657"/>
      <c r="J44" s="657"/>
      <c r="K44" s="657"/>
      <c r="L44" s="657"/>
      <c r="M44" s="657"/>
      <c r="N44" s="657"/>
      <c r="O44" s="657"/>
      <c r="P44" s="657"/>
      <c r="Q44" s="658">
        <v>46680010167</v>
      </c>
      <c r="R44" s="658">
        <v>46680010167</v>
      </c>
    </row>
    <row r="45" spans="1:18" x14ac:dyDescent="0.2">
      <c r="A45" s="668"/>
      <c r="B45" s="669"/>
      <c r="C45" s="670"/>
      <c r="D45" s="351">
        <f>E44</f>
        <v>0.87000000000000011</v>
      </c>
      <c r="E45" s="351">
        <f t="shared" si="0"/>
        <v>3.13</v>
      </c>
      <c r="F45" s="1474">
        <v>2.2599999999999998</v>
      </c>
      <c r="G45" s="1682">
        <f>SUM(F41:F45)</f>
        <v>3.4499999999999997</v>
      </c>
      <c r="H45" s="1683" t="s">
        <v>42</v>
      </c>
      <c r="I45" s="683"/>
      <c r="J45" s="683"/>
      <c r="K45" s="683"/>
      <c r="L45" s="683"/>
      <c r="M45" s="683"/>
      <c r="N45" s="683"/>
      <c r="O45" s="683"/>
      <c r="P45" s="683"/>
      <c r="Q45" s="684">
        <v>46680010166</v>
      </c>
      <c r="R45" s="684">
        <v>46680010166</v>
      </c>
    </row>
    <row r="46" spans="1:18" ht="3.75" customHeight="1" x14ac:dyDescent="0.2">
      <c r="D46" s="695"/>
      <c r="E46" s="696"/>
      <c r="F46" s="697"/>
    </row>
    <row r="47" spans="1:18" ht="12.75" customHeight="1" x14ac:dyDescent="0.2">
      <c r="A47" s="63" t="s">
        <v>78</v>
      </c>
      <c r="B47" s="64"/>
      <c r="C47" s="65"/>
      <c r="D47" s="698"/>
      <c r="E47" s="66"/>
      <c r="F47" s="67">
        <f>SUM(F11:F45)</f>
        <v>37.430000000000007</v>
      </c>
      <c r="G47" s="1202"/>
      <c r="H47" s="68"/>
      <c r="I47" s="1328" t="s">
        <v>977</v>
      </c>
      <c r="J47" s="69"/>
      <c r="K47" s="70" t="s">
        <v>46</v>
      </c>
      <c r="L47" s="71">
        <f>SUM(L11:L45)</f>
        <v>12</v>
      </c>
      <c r="M47" s="71">
        <f>SUM(M11:M45)</f>
        <v>86</v>
      </c>
      <c r="N47" s="62"/>
      <c r="O47" s="70" t="s">
        <v>1</v>
      </c>
      <c r="P47" s="71">
        <f>SUM(P11:P45)</f>
        <v>0</v>
      </c>
      <c r="Q47" s="62"/>
    </row>
    <row r="48" spans="1:18" ht="12.75" customHeight="1" x14ac:dyDescent="0.2">
      <c r="A48" s="72" t="s">
        <v>47</v>
      </c>
      <c r="B48" s="73"/>
      <c r="C48" s="74"/>
      <c r="D48" s="699"/>
      <c r="E48" s="75"/>
      <c r="F48" s="955">
        <f>SUMIF($H$11:H45,"melnais",$F$11:F45)</f>
        <v>1.3900000000000001</v>
      </c>
      <c r="G48" s="1203"/>
      <c r="H48" s="76"/>
      <c r="I48" s="77"/>
      <c r="J48" s="62"/>
      <c r="K48" s="62"/>
      <c r="L48" s="78"/>
      <c r="M48" s="78"/>
      <c r="N48" s="62"/>
      <c r="O48" s="62"/>
      <c r="P48" s="62"/>
      <c r="Q48" s="62"/>
    </row>
    <row r="49" spans="1:18" ht="12.75" customHeight="1" x14ac:dyDescent="0.2">
      <c r="A49" s="72" t="s">
        <v>48</v>
      </c>
      <c r="B49" s="73"/>
      <c r="C49" s="74"/>
      <c r="D49" s="699"/>
      <c r="E49" s="75"/>
      <c r="F49" s="955">
        <f>SUMIF($H$11:H45,"bruģis",$F$11:F45)</f>
        <v>0</v>
      </c>
      <c r="G49" s="1203"/>
      <c r="I49" s="16"/>
      <c r="J49" s="62"/>
      <c r="N49" s="62"/>
      <c r="O49" s="62"/>
      <c r="P49" s="62"/>
      <c r="Q49" s="62"/>
    </row>
    <row r="50" spans="1:18" ht="12.75" customHeight="1" x14ac:dyDescent="0.2">
      <c r="A50" s="72" t="s">
        <v>49</v>
      </c>
      <c r="B50" s="73"/>
      <c r="C50" s="74"/>
      <c r="D50" s="699"/>
      <c r="E50" s="75"/>
      <c r="F50" s="955">
        <f>SUMIF($H$11:H45,"grants",$F$11:F45)</f>
        <v>35.019999999999996</v>
      </c>
      <c r="G50" s="1203"/>
      <c r="H50" s="700"/>
      <c r="I50" s="16"/>
      <c r="J50" s="62"/>
      <c r="N50" s="62"/>
      <c r="O50" s="62"/>
      <c r="P50" s="62"/>
      <c r="Q50" s="62"/>
    </row>
    <row r="51" spans="1:18" ht="12.75" customHeight="1" x14ac:dyDescent="0.2">
      <c r="A51" s="72" t="s">
        <v>50</v>
      </c>
      <c r="B51" s="73"/>
      <c r="C51" s="74"/>
      <c r="D51" s="699"/>
      <c r="E51" s="75"/>
      <c r="F51" s="955">
        <f>SUMIF($H$11:H45,"cits segums",$F$11:F45)</f>
        <v>1.02</v>
      </c>
      <c r="G51" s="1203"/>
      <c r="H51" s="77"/>
      <c r="I51" s="16"/>
      <c r="J51" s="79"/>
      <c r="N51" s="62"/>
      <c r="O51" s="62"/>
      <c r="P51" s="62"/>
      <c r="Q51" s="62"/>
    </row>
    <row r="52" spans="1:18" ht="5.25" customHeight="1" x14ac:dyDescent="0.2">
      <c r="D52" s="701"/>
      <c r="E52" s="9"/>
      <c r="F52" s="80"/>
      <c r="G52" s="80"/>
      <c r="H52" s="60"/>
      <c r="I52" s="16"/>
      <c r="J52" s="62"/>
      <c r="N52" s="62"/>
      <c r="O52" s="62"/>
      <c r="P52" s="62"/>
      <c r="Q52" s="62"/>
    </row>
    <row r="53" spans="1:18" ht="12.75" customHeight="1" x14ac:dyDescent="0.2">
      <c r="A53" s="5"/>
      <c r="B53" s="5"/>
      <c r="C53" s="6" t="s">
        <v>51</v>
      </c>
      <c r="D53" s="1720" t="str">
        <f>KOPA!$A$31</f>
        <v>2022.gada 18.oktobris</v>
      </c>
      <c r="E53" s="1720"/>
      <c r="F53" s="1720"/>
      <c r="G53" s="82"/>
      <c r="H53" s="81"/>
      <c r="I53" s="81"/>
      <c r="J53" s="82"/>
      <c r="K53" s="82"/>
      <c r="O53" s="62"/>
      <c r="P53" s="62"/>
      <c r="Q53" s="62"/>
    </row>
    <row r="54" spans="1:18" ht="12.75" customHeight="1" x14ac:dyDescent="0.2">
      <c r="A54" s="5"/>
      <c r="B54" s="5"/>
      <c r="C54" s="6" t="s">
        <v>52</v>
      </c>
      <c r="D54" s="1720" t="s">
        <v>53</v>
      </c>
      <c r="E54" s="1720"/>
      <c r="F54" s="1720"/>
      <c r="G54" s="1720"/>
      <c r="H54" s="1720"/>
      <c r="I54" s="1720"/>
      <c r="J54" s="1720"/>
      <c r="K54" s="1720"/>
      <c r="M54" s="83"/>
      <c r="N54" s="83"/>
      <c r="O54" s="62"/>
      <c r="P54" s="1725" t="s">
        <v>572</v>
      </c>
      <c r="Q54" s="1725"/>
      <c r="R54" s="1725"/>
    </row>
    <row r="55" spans="1:18" ht="12.75" customHeight="1" x14ac:dyDescent="0.2">
      <c r="A55" s="5"/>
      <c r="B55" s="5"/>
      <c r="C55" s="6"/>
      <c r="D55" s="1721" t="s">
        <v>54</v>
      </c>
      <c r="E55" s="1721"/>
      <c r="F55" s="1721"/>
      <c r="G55" s="1721"/>
      <c r="H55" s="1721"/>
      <c r="I55" s="1721"/>
      <c r="J55" s="1721"/>
      <c r="K55" s="1721"/>
      <c r="M55" s="1722" t="s">
        <v>55</v>
      </c>
      <c r="N55" s="1722"/>
      <c r="O55" s="62"/>
      <c r="P55" s="1725"/>
      <c r="Q55" s="1725"/>
      <c r="R55" s="1725"/>
    </row>
    <row r="56" spans="1:18" x14ac:dyDescent="0.2">
      <c r="A56" s="5"/>
      <c r="B56" s="5"/>
      <c r="C56" s="6" t="s">
        <v>51</v>
      </c>
      <c r="D56" s="1728" t="str">
        <f>D53</f>
        <v>2022.gada 18.oktobris</v>
      </c>
      <c r="E56" s="1728"/>
      <c r="F56" s="1728"/>
      <c r="G56" s="82"/>
      <c r="H56" s="81"/>
      <c r="I56" s="81"/>
      <c r="J56" s="82"/>
      <c r="K56" s="82"/>
      <c r="O56" s="62"/>
      <c r="P56" s="1725"/>
      <c r="Q56" s="1725"/>
      <c r="R56" s="1725"/>
    </row>
    <row r="57" spans="1:18" x14ac:dyDescent="0.2">
      <c r="A57" s="5"/>
      <c r="B57" s="5"/>
      <c r="C57" s="6" t="s">
        <v>56</v>
      </c>
      <c r="D57" s="1720" t="str">
        <f>KOPA!$N$31</f>
        <v>Dobeles novada domes priekšsēdētājs Ivars Gorskis</v>
      </c>
      <c r="E57" s="1720"/>
      <c r="F57" s="1720"/>
      <c r="G57" s="1720"/>
      <c r="H57" s="1720"/>
      <c r="I57" s="1720"/>
      <c r="J57" s="1720"/>
      <c r="K57" s="1720"/>
      <c r="M57" s="83"/>
      <c r="N57" s="83"/>
      <c r="O57" s="62"/>
      <c r="P57" s="824"/>
      <c r="Q57" s="824"/>
      <c r="R57" s="824"/>
    </row>
    <row r="58" spans="1:18" x14ac:dyDescent="0.2">
      <c r="A58" s="5"/>
      <c r="B58" s="5"/>
      <c r="C58" s="6"/>
      <c r="D58" s="1721" t="s">
        <v>54</v>
      </c>
      <c r="E58" s="1721"/>
      <c r="F58" s="1721"/>
      <c r="G58" s="1721"/>
      <c r="H58" s="1721"/>
      <c r="I58" s="1721"/>
      <c r="J58" s="1721"/>
      <c r="K58" s="1721"/>
      <c r="M58" s="1722" t="s">
        <v>55</v>
      </c>
      <c r="N58" s="1722"/>
      <c r="O58" s="62"/>
      <c r="P58" s="62"/>
      <c r="Q58" s="62"/>
    </row>
    <row r="59" spans="1:18" x14ac:dyDescent="0.2">
      <c r="A59" s="5"/>
      <c r="B59" s="5"/>
      <c r="C59" s="6" t="s">
        <v>51</v>
      </c>
      <c r="D59" s="84" t="s">
        <v>57</v>
      </c>
      <c r="E59" s="84"/>
      <c r="F59" s="84"/>
      <c r="G59" s="81"/>
      <c r="H59" s="81"/>
      <c r="I59" s="81"/>
      <c r="J59" s="82"/>
      <c r="K59" s="82"/>
      <c r="O59" s="62"/>
      <c r="P59" s="62"/>
      <c r="Q59" s="62"/>
    </row>
    <row r="60" spans="1:18" x14ac:dyDescent="0.2">
      <c r="A60" s="5"/>
      <c r="B60" s="5"/>
      <c r="C60" s="6" t="s">
        <v>58</v>
      </c>
      <c r="D60" s="1720" t="s">
        <v>1088</v>
      </c>
      <c r="E60" s="1720"/>
      <c r="F60" s="1720"/>
      <c r="G60" s="1720"/>
      <c r="H60" s="1720"/>
      <c r="I60" s="1720"/>
      <c r="J60" s="1720"/>
      <c r="K60" s="1720"/>
      <c r="M60" s="83"/>
      <c r="N60" s="83"/>
      <c r="O60" s="62"/>
      <c r="P60" s="62"/>
      <c r="Q60" s="62"/>
    </row>
    <row r="61" spans="1:18" x14ac:dyDescent="0.2">
      <c r="D61" s="1721" t="s">
        <v>54</v>
      </c>
      <c r="E61" s="1721"/>
      <c r="F61" s="1721"/>
      <c r="G61" s="1721"/>
      <c r="H61" s="1721"/>
      <c r="I61" s="1721"/>
      <c r="J61" s="1721"/>
      <c r="K61" s="1721"/>
      <c r="M61" s="1722" t="s">
        <v>55</v>
      </c>
      <c r="N61" s="1722"/>
    </row>
  </sheetData>
  <sheetProtection selectLockedCells="1" selectUnlockedCells="1"/>
  <mergeCells count="35"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  <mergeCell ref="M61:N61"/>
    <mergeCell ref="Q8:Q9"/>
    <mergeCell ref="D57:K57"/>
    <mergeCell ref="D58:K58"/>
    <mergeCell ref="M58:N58"/>
    <mergeCell ref="D60:K60"/>
    <mergeCell ref="F8:G8"/>
    <mergeCell ref="F10:G10"/>
    <mergeCell ref="P54:R56"/>
    <mergeCell ref="D56:F56"/>
    <mergeCell ref="I8:I9"/>
    <mergeCell ref="J8:K8"/>
    <mergeCell ref="L8:L9"/>
    <mergeCell ref="D61:K61"/>
    <mergeCell ref="B10:C10"/>
    <mergeCell ref="D53:F53"/>
    <mergeCell ref="D54:K54"/>
    <mergeCell ref="D55:K55"/>
    <mergeCell ref="M55:N55"/>
  </mergeCells>
  <conditionalFormatting sqref="F15:G15 F16">
    <cfRule type="cellIs" dxfId="11" priority="1" operator="equal">
      <formula>0</formula>
    </cfRule>
    <cfRule type="cellIs" dxfId="10" priority="2" operator="between">
      <formula>0</formula>
      <formula>0.004</formula>
    </cfRule>
    <cfRule type="cellIs" dxfId="9" priority="3" operator="greaterThan">
      <formula>0.004</formula>
    </cfRule>
    <cfRule type="cellIs" dxfId="8" priority="4" operator="lessThan">
      <formula>0</formula>
    </cfRule>
  </conditionalFormatting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verticalDpi="300" r:id="rId1"/>
  <headerFooter scaleWithDoc="0">
    <oddFooter>&amp;RLapa &amp;P no &amp;N</odd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A925C-589E-431E-BC84-7B89839A9D42}">
  <sheetPr codeName="Sheet3"/>
  <dimension ref="A1:T197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02" t="s">
        <v>305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21">
        <v>1</v>
      </c>
      <c r="B10" s="21">
        <v>2</v>
      </c>
      <c r="C10" s="21">
        <v>3</v>
      </c>
      <c r="D10" s="21">
        <v>4</v>
      </c>
      <c r="E10" s="1726">
        <v>5</v>
      </c>
      <c r="F10" s="1727"/>
      <c r="G10" s="21">
        <v>6</v>
      </c>
      <c r="H10" s="21">
        <v>7</v>
      </c>
      <c r="I10" s="287">
        <v>8</v>
      </c>
      <c r="J10" s="287">
        <v>9</v>
      </c>
      <c r="K10" s="287">
        <v>10</v>
      </c>
      <c r="L10" s="287">
        <v>11</v>
      </c>
      <c r="M10" s="287">
        <v>12</v>
      </c>
      <c r="N10" s="287">
        <v>13</v>
      </c>
      <c r="O10" s="287">
        <v>14</v>
      </c>
      <c r="P10" s="287">
        <v>15</v>
      </c>
      <c r="Q10" s="287">
        <v>16</v>
      </c>
      <c r="R10" s="21">
        <v>17</v>
      </c>
    </row>
    <row r="11" spans="1:20" x14ac:dyDescent="0.2">
      <c r="A11" s="605">
        <v>1</v>
      </c>
      <c r="B11" s="606" t="s">
        <v>306</v>
      </c>
      <c r="C11" s="1379">
        <v>0</v>
      </c>
      <c r="D11" s="608">
        <v>9.8000000000000004E-2</v>
      </c>
      <c r="E11" s="594">
        <v>9.8000000000000004E-2</v>
      </c>
      <c r="F11" s="615">
        <f>E11</f>
        <v>9.8000000000000004E-2</v>
      </c>
      <c r="G11" s="621">
        <v>343</v>
      </c>
      <c r="H11" s="1544" t="s">
        <v>42</v>
      </c>
      <c r="I11" s="605"/>
      <c r="J11" s="605"/>
      <c r="K11" s="605"/>
      <c r="L11" s="605"/>
      <c r="M11" s="605"/>
      <c r="N11" s="605"/>
      <c r="O11" s="605"/>
      <c r="P11" s="605"/>
      <c r="Q11" s="605">
        <v>46010011453</v>
      </c>
      <c r="R11" s="609">
        <v>46010011453</v>
      </c>
    </row>
    <row r="12" spans="1:20" x14ac:dyDescent="0.2">
      <c r="A12" s="500">
        <v>2</v>
      </c>
      <c r="B12" s="593" t="s">
        <v>307</v>
      </c>
      <c r="C12" s="1380">
        <v>0</v>
      </c>
      <c r="D12" s="595">
        <v>0.36199999999999999</v>
      </c>
      <c r="E12" s="594">
        <v>0.36199999999999999</v>
      </c>
      <c r="F12" s="615">
        <f>E12</f>
        <v>0.36199999999999999</v>
      </c>
      <c r="G12" s="596">
        <v>2172</v>
      </c>
      <c r="H12" s="444" t="s">
        <v>42</v>
      </c>
      <c r="I12" s="500"/>
      <c r="J12" s="500"/>
      <c r="K12" s="500"/>
      <c r="L12" s="500"/>
      <c r="M12" s="500"/>
      <c r="N12" s="500"/>
      <c r="O12" s="500"/>
      <c r="P12" s="500"/>
      <c r="Q12" s="500">
        <v>46010156334</v>
      </c>
      <c r="R12" s="597">
        <v>46010156334</v>
      </c>
    </row>
    <row r="13" spans="1:20" x14ac:dyDescent="0.2">
      <c r="A13" s="485">
        <v>3</v>
      </c>
      <c r="B13" s="622" t="s">
        <v>308</v>
      </c>
      <c r="C13" s="1380">
        <v>0</v>
      </c>
      <c r="D13" s="595">
        <v>0.14000000000000001</v>
      </c>
      <c r="E13" s="594">
        <v>0.14000000000000001</v>
      </c>
      <c r="F13" s="615"/>
      <c r="G13" s="596">
        <v>420</v>
      </c>
      <c r="H13" s="444" t="s">
        <v>42</v>
      </c>
      <c r="I13" s="500"/>
      <c r="J13" s="500"/>
      <c r="K13" s="500"/>
      <c r="L13" s="500"/>
      <c r="M13" s="500"/>
      <c r="N13" s="500"/>
      <c r="O13" s="500"/>
      <c r="P13" s="500"/>
      <c r="Q13" s="500">
        <v>46010010615</v>
      </c>
      <c r="R13" s="598">
        <v>46010010615</v>
      </c>
    </row>
    <row r="14" spans="1:20" x14ac:dyDescent="0.2">
      <c r="A14" s="467"/>
      <c r="B14" s="617"/>
      <c r="C14" s="1381">
        <v>0.14000000000000001</v>
      </c>
      <c r="D14" s="601">
        <v>0.22800000000000001</v>
      </c>
      <c r="E14" s="600">
        <v>8.7999999999999995E-2</v>
      </c>
      <c r="F14" s="636">
        <f>SUM(E13:E14)</f>
        <v>0.22800000000000001</v>
      </c>
      <c r="G14" s="602">
        <v>264</v>
      </c>
      <c r="H14" s="450" t="s">
        <v>10</v>
      </c>
      <c r="I14" s="599"/>
      <c r="J14" s="599"/>
      <c r="K14" s="599"/>
      <c r="L14" s="599"/>
      <c r="M14" s="599"/>
      <c r="N14" s="599"/>
      <c r="O14" s="599"/>
      <c r="P14" s="599"/>
      <c r="Q14" s="599">
        <v>46010010615</v>
      </c>
      <c r="R14" s="603">
        <v>46010010615</v>
      </c>
    </row>
    <row r="15" spans="1:20" x14ac:dyDescent="0.2">
      <c r="A15" s="500">
        <v>4</v>
      </c>
      <c r="B15" s="593" t="s">
        <v>309</v>
      </c>
      <c r="C15" s="1380">
        <v>0</v>
      </c>
      <c r="D15" s="595">
        <v>0.17</v>
      </c>
      <c r="E15" s="594">
        <v>0.17</v>
      </c>
      <c r="F15" s="615">
        <f>E15</f>
        <v>0.17</v>
      </c>
      <c r="G15" s="596">
        <v>1190</v>
      </c>
      <c r="H15" s="444" t="s">
        <v>44</v>
      </c>
      <c r="I15" s="500"/>
      <c r="J15" s="500"/>
      <c r="K15" s="500"/>
      <c r="L15" s="500"/>
      <c r="M15" s="500"/>
      <c r="N15" s="500"/>
      <c r="O15" s="500"/>
      <c r="P15" s="500">
        <v>712</v>
      </c>
      <c r="Q15" s="500">
        <v>46010134102</v>
      </c>
      <c r="R15" s="597">
        <v>46010134944</v>
      </c>
    </row>
    <row r="16" spans="1:20" x14ac:dyDescent="0.2">
      <c r="A16" s="500">
        <v>5</v>
      </c>
      <c r="B16" s="604" t="s">
        <v>310</v>
      </c>
      <c r="C16" s="1380">
        <v>0</v>
      </c>
      <c r="D16" s="595">
        <v>0.17599999999999999</v>
      </c>
      <c r="E16" s="594">
        <v>0.17599999999999999</v>
      </c>
      <c r="F16" s="615">
        <f t="shared" ref="F16:F17" si="0">E16</f>
        <v>0.17599999999999999</v>
      </c>
      <c r="G16" s="596">
        <v>739</v>
      </c>
      <c r="H16" s="444" t="s">
        <v>42</v>
      </c>
      <c r="I16" s="500"/>
      <c r="J16" s="500"/>
      <c r="K16" s="500"/>
      <c r="L16" s="500"/>
      <c r="M16" s="500"/>
      <c r="N16" s="500"/>
      <c r="O16" s="500"/>
      <c r="P16" s="500"/>
      <c r="Q16" s="500">
        <v>46010145912</v>
      </c>
      <c r="R16" s="597">
        <v>46010145912</v>
      </c>
    </row>
    <row r="17" spans="1:18" x14ac:dyDescent="0.2">
      <c r="A17" s="500">
        <v>6</v>
      </c>
      <c r="B17" s="593" t="s">
        <v>311</v>
      </c>
      <c r="C17" s="1380">
        <v>0</v>
      </c>
      <c r="D17" s="595">
        <v>0.14099999999999999</v>
      </c>
      <c r="E17" s="594">
        <v>0.14099999999999999</v>
      </c>
      <c r="F17" s="615">
        <f t="shared" si="0"/>
        <v>0.14099999999999999</v>
      </c>
      <c r="G17" s="596">
        <v>917</v>
      </c>
      <c r="H17" s="444" t="s">
        <v>65</v>
      </c>
      <c r="I17" s="500"/>
      <c r="J17" s="500"/>
      <c r="K17" s="500"/>
      <c r="L17" s="500"/>
      <c r="M17" s="500"/>
      <c r="N17" s="500"/>
      <c r="O17" s="500"/>
      <c r="P17" s="500">
        <v>200</v>
      </c>
      <c r="Q17" s="500">
        <v>46010080029</v>
      </c>
      <c r="R17" s="597">
        <v>46010080026</v>
      </c>
    </row>
    <row r="18" spans="1:18" x14ac:dyDescent="0.2">
      <c r="A18" s="485">
        <v>7</v>
      </c>
      <c r="B18" s="622" t="s">
        <v>312</v>
      </c>
      <c r="C18" s="1380">
        <v>0</v>
      </c>
      <c r="D18" s="595">
        <v>0.157</v>
      </c>
      <c r="E18" s="594">
        <v>0.157</v>
      </c>
      <c r="F18" s="615"/>
      <c r="G18" s="596">
        <v>1099</v>
      </c>
      <c r="H18" s="444" t="s">
        <v>44</v>
      </c>
      <c r="I18" s="500"/>
      <c r="J18" s="500"/>
      <c r="K18" s="500"/>
      <c r="L18" s="500"/>
      <c r="M18" s="500"/>
      <c r="N18" s="500"/>
      <c r="O18" s="500"/>
      <c r="P18" s="500"/>
      <c r="Q18" s="500">
        <v>46010135413</v>
      </c>
      <c r="R18" s="597">
        <v>46010135413</v>
      </c>
    </row>
    <row r="19" spans="1:18" x14ac:dyDescent="0.2">
      <c r="A19" s="464"/>
      <c r="B19" s="632"/>
      <c r="C19" s="1379">
        <v>0.157</v>
      </c>
      <c r="D19" s="608">
        <f>C19+E19</f>
        <v>0.56300000000000006</v>
      </c>
      <c r="E19" s="607">
        <v>0.40600000000000003</v>
      </c>
      <c r="F19" s="636">
        <f>SUM(E18:E19)</f>
        <v>0.56300000000000006</v>
      </c>
      <c r="G19" s="621">
        <v>3509</v>
      </c>
      <c r="H19" s="1544" t="s">
        <v>44</v>
      </c>
      <c r="I19" s="605"/>
      <c r="J19" s="605"/>
      <c r="K19" s="605"/>
      <c r="L19" s="605"/>
      <c r="M19" s="605"/>
      <c r="N19" s="605"/>
      <c r="O19" s="605"/>
      <c r="P19" s="605"/>
      <c r="Q19" s="605">
        <v>46010145345</v>
      </c>
      <c r="R19" s="609">
        <v>46010145345</v>
      </c>
    </row>
    <row r="20" spans="1:18" x14ac:dyDescent="0.2">
      <c r="A20" s="485">
        <v>8</v>
      </c>
      <c r="B20" s="622" t="s">
        <v>313</v>
      </c>
      <c r="C20" s="1380">
        <v>0</v>
      </c>
      <c r="D20" s="595">
        <v>1.2999999999999999E-2</v>
      </c>
      <c r="E20" s="594">
        <v>1.2999999999999999E-2</v>
      </c>
      <c r="F20" s="615"/>
      <c r="G20" s="596">
        <v>78</v>
      </c>
      <c r="H20" s="444" t="s">
        <v>44</v>
      </c>
      <c r="I20" s="500"/>
      <c r="J20" s="500"/>
      <c r="K20" s="500"/>
      <c r="L20" s="500"/>
      <c r="M20" s="500"/>
      <c r="N20" s="500"/>
      <c r="O20" s="500"/>
      <c r="P20" s="500"/>
      <c r="Q20" s="500">
        <v>46010097215</v>
      </c>
      <c r="R20" s="597">
        <v>46010097215</v>
      </c>
    </row>
    <row r="21" spans="1:18" x14ac:dyDescent="0.2">
      <c r="A21" s="467"/>
      <c r="B21" s="610"/>
      <c r="C21" s="1382">
        <v>1.2999999999999999E-2</v>
      </c>
      <c r="D21" s="612">
        <v>0.39600000000000002</v>
      </c>
      <c r="E21" s="611">
        <v>0.38300000000000001</v>
      </c>
      <c r="F21" s="636">
        <f>SUM(E20:E21)</f>
        <v>0.39600000000000002</v>
      </c>
      <c r="G21" s="613">
        <v>1915</v>
      </c>
      <c r="H21" s="1545" t="s">
        <v>42</v>
      </c>
      <c r="I21" s="331"/>
      <c r="J21" s="331"/>
      <c r="K21" s="331"/>
      <c r="L21" s="331"/>
      <c r="M21" s="331"/>
      <c r="N21" s="331"/>
      <c r="O21" s="331"/>
      <c r="P21" s="331"/>
      <c r="Q21" s="331">
        <v>46010097215</v>
      </c>
      <c r="R21" s="614">
        <v>46010097215</v>
      </c>
    </row>
    <row r="22" spans="1:18" x14ac:dyDescent="0.2">
      <c r="A22" s="464">
        <v>9</v>
      </c>
      <c r="B22" s="1440" t="s">
        <v>314</v>
      </c>
      <c r="C22" s="1380">
        <v>0</v>
      </c>
      <c r="D22" s="595">
        <v>0.28299999999999997</v>
      </c>
      <c r="E22" s="594">
        <v>0.28299999999999997</v>
      </c>
      <c r="F22" s="615">
        <f>E22</f>
        <v>0.28299999999999997</v>
      </c>
      <c r="G22" s="596">
        <v>1274</v>
      </c>
      <c r="H22" s="444" t="s">
        <v>42</v>
      </c>
      <c r="I22" s="500"/>
      <c r="J22" s="500"/>
      <c r="K22" s="500"/>
      <c r="L22" s="500"/>
      <c r="M22" s="500"/>
      <c r="N22" s="500"/>
      <c r="O22" s="500"/>
      <c r="P22" s="500"/>
      <c r="Q22" s="500">
        <v>46010083309</v>
      </c>
      <c r="R22" s="597">
        <v>46010083309</v>
      </c>
    </row>
    <row r="23" spans="1:18" x14ac:dyDescent="0.2">
      <c r="A23" s="320">
        <v>10</v>
      </c>
      <c r="B23" s="628" t="s">
        <v>315</v>
      </c>
      <c r="C23" s="1380">
        <v>0</v>
      </c>
      <c r="D23" s="595">
        <v>0.16600000000000001</v>
      </c>
      <c r="E23" s="594">
        <v>0.16600000000000001</v>
      </c>
      <c r="F23" s="615">
        <f t="shared" ref="F23:F24" si="1">E23</f>
        <v>0.16600000000000001</v>
      </c>
      <c r="G23" s="596">
        <v>747</v>
      </c>
      <c r="H23" s="444" t="s">
        <v>44</v>
      </c>
      <c r="I23" s="500"/>
      <c r="J23" s="500"/>
      <c r="K23" s="500"/>
      <c r="L23" s="500"/>
      <c r="M23" s="500"/>
      <c r="N23" s="500"/>
      <c r="O23" s="500"/>
      <c r="P23" s="500"/>
      <c r="Q23" s="500">
        <v>46010021629</v>
      </c>
      <c r="R23" s="597">
        <v>46010021629</v>
      </c>
    </row>
    <row r="24" spans="1:18" x14ac:dyDescent="0.2">
      <c r="A24" s="464">
        <v>11</v>
      </c>
      <c r="B24" s="632" t="s">
        <v>316</v>
      </c>
      <c r="C24" s="1380">
        <v>0</v>
      </c>
      <c r="D24" s="595">
        <v>0.308</v>
      </c>
      <c r="E24" s="594">
        <v>0.308</v>
      </c>
      <c r="F24" s="615">
        <f t="shared" si="1"/>
        <v>0.308</v>
      </c>
      <c r="G24" s="596">
        <v>1848</v>
      </c>
      <c r="H24" s="444" t="s">
        <v>44</v>
      </c>
      <c r="I24" s="500"/>
      <c r="J24" s="500"/>
      <c r="K24" s="500"/>
      <c r="L24" s="500"/>
      <c r="M24" s="500"/>
      <c r="N24" s="500"/>
      <c r="O24" s="500"/>
      <c r="P24" s="500">
        <v>653</v>
      </c>
      <c r="Q24" s="500">
        <v>46010062410</v>
      </c>
      <c r="R24" s="597">
        <v>46010062410</v>
      </c>
    </row>
    <row r="25" spans="1:18" x14ac:dyDescent="0.2">
      <c r="A25" s="485">
        <v>12</v>
      </c>
      <c r="B25" s="622" t="s">
        <v>317</v>
      </c>
      <c r="C25" s="1380">
        <v>0</v>
      </c>
      <c r="D25" s="595">
        <f>E25</f>
        <v>0.17100000000000001</v>
      </c>
      <c r="E25" s="594">
        <v>0.17100000000000001</v>
      </c>
      <c r="F25" s="615"/>
      <c r="G25" s="616">
        <v>1176</v>
      </c>
      <c r="H25" s="444" t="s">
        <v>44</v>
      </c>
      <c r="I25" s="500"/>
      <c r="J25" s="500"/>
      <c r="K25" s="500"/>
      <c r="L25" s="500"/>
      <c r="M25" s="500"/>
      <c r="N25" s="500"/>
      <c r="O25" s="500"/>
      <c r="P25" s="500">
        <v>1909</v>
      </c>
      <c r="Q25" s="500">
        <v>46010073014</v>
      </c>
      <c r="R25" s="500">
        <v>46010073014</v>
      </c>
    </row>
    <row r="26" spans="1:18" x14ac:dyDescent="0.2">
      <c r="A26" s="467"/>
      <c r="B26" s="617"/>
      <c r="C26" s="1382">
        <f>D25</f>
        <v>0.17100000000000001</v>
      </c>
      <c r="D26" s="612">
        <f>C26+E26</f>
        <v>0.36399999999999999</v>
      </c>
      <c r="E26" s="611">
        <v>0.193</v>
      </c>
      <c r="F26" s="1388">
        <f>SUM(E25:E26)</f>
        <v>0.36399999999999999</v>
      </c>
      <c r="G26" s="619">
        <v>2194</v>
      </c>
      <c r="H26" s="1545" t="s">
        <v>65</v>
      </c>
      <c r="I26" s="467"/>
      <c r="J26" s="467"/>
      <c r="K26" s="467"/>
      <c r="L26" s="467"/>
      <c r="M26" s="467"/>
      <c r="N26" s="467"/>
      <c r="O26" s="467"/>
      <c r="P26" s="467"/>
      <c r="Q26" s="467">
        <v>46010073014</v>
      </c>
      <c r="R26" s="467">
        <v>46010073014</v>
      </c>
    </row>
    <row r="27" spans="1:18" x14ac:dyDescent="0.2">
      <c r="A27" s="464">
        <v>13</v>
      </c>
      <c r="B27" s="632" t="s">
        <v>318</v>
      </c>
      <c r="C27" s="1379">
        <v>0</v>
      </c>
      <c r="D27" s="608">
        <v>0.34699999999999998</v>
      </c>
      <c r="E27" s="607">
        <v>0.34699999999999998</v>
      </c>
      <c r="F27" s="620"/>
      <c r="G27" s="621">
        <v>2256</v>
      </c>
      <c r="H27" s="1544" t="s">
        <v>44</v>
      </c>
      <c r="I27" s="605"/>
      <c r="J27" s="605"/>
      <c r="K27" s="605"/>
      <c r="L27" s="605"/>
      <c r="M27" s="605"/>
      <c r="N27" s="605"/>
      <c r="O27" s="605"/>
      <c r="P27" s="605">
        <v>647</v>
      </c>
      <c r="Q27" s="605">
        <v>46010044436</v>
      </c>
      <c r="R27" s="609">
        <v>46010044436</v>
      </c>
    </row>
    <row r="28" spans="1:18" x14ac:dyDescent="0.2">
      <c r="A28" s="464"/>
      <c r="B28" s="632"/>
      <c r="C28" s="1379">
        <v>0.34699999999999998</v>
      </c>
      <c r="D28" s="608">
        <v>1.0840000000000001</v>
      </c>
      <c r="E28" s="607">
        <v>0.73699999999999999</v>
      </c>
      <c r="F28" s="620">
        <f>SUM(E27:E28)</f>
        <v>1.0840000000000001</v>
      </c>
      <c r="G28" s="621">
        <v>5159</v>
      </c>
      <c r="H28" s="1544" t="s">
        <v>44</v>
      </c>
      <c r="I28" s="605"/>
      <c r="J28" s="605"/>
      <c r="K28" s="605"/>
      <c r="L28" s="605"/>
      <c r="M28" s="605"/>
      <c r="N28" s="605"/>
      <c r="O28" s="605"/>
      <c r="P28" s="605"/>
      <c r="Q28" s="605">
        <v>46010044436</v>
      </c>
      <c r="R28" s="609">
        <v>46010044436</v>
      </c>
    </row>
    <row r="29" spans="1:18" x14ac:dyDescent="0.2">
      <c r="A29" s="464"/>
      <c r="B29" s="1439" t="s">
        <v>319</v>
      </c>
      <c r="C29" s="1381">
        <v>0</v>
      </c>
      <c r="D29" s="601">
        <v>0.64300000000000002</v>
      </c>
      <c r="E29" s="600">
        <v>0.64300000000000002</v>
      </c>
      <c r="F29" s="1388">
        <f>E29</f>
        <v>0.64300000000000002</v>
      </c>
      <c r="G29" s="602">
        <v>3537</v>
      </c>
      <c r="H29" s="1544" t="s">
        <v>42</v>
      </c>
      <c r="I29" s="599"/>
      <c r="J29" s="599"/>
      <c r="K29" s="599"/>
      <c r="L29" s="599"/>
      <c r="M29" s="599"/>
      <c r="N29" s="599"/>
      <c r="O29" s="599"/>
      <c r="P29" s="599"/>
      <c r="Q29" s="599">
        <v>46010044438</v>
      </c>
      <c r="R29" s="603">
        <v>46010044438</v>
      </c>
    </row>
    <row r="30" spans="1:18" x14ac:dyDescent="0.2">
      <c r="A30" s="485">
        <v>14</v>
      </c>
      <c r="B30" s="622" t="s">
        <v>320</v>
      </c>
      <c r="C30" s="1383">
        <v>0</v>
      </c>
      <c r="D30" s="624">
        <v>0.22600000000000001</v>
      </c>
      <c r="E30" s="623">
        <v>0.22600000000000001</v>
      </c>
      <c r="F30" s="1389"/>
      <c r="G30" s="625">
        <v>678</v>
      </c>
      <c r="H30" s="1289" t="s">
        <v>42</v>
      </c>
      <c r="I30" s="485"/>
      <c r="J30" s="485"/>
      <c r="K30" s="485"/>
      <c r="L30" s="485"/>
      <c r="M30" s="485"/>
      <c r="N30" s="485"/>
      <c r="O30" s="485"/>
      <c r="P30" s="485"/>
      <c r="Q30" s="485">
        <v>46010011536</v>
      </c>
      <c r="R30" s="598">
        <v>46010011536</v>
      </c>
    </row>
    <row r="31" spans="1:18" x14ac:dyDescent="0.2">
      <c r="A31" s="467"/>
      <c r="B31" s="617"/>
      <c r="C31" s="1384">
        <v>0.22600000000000001</v>
      </c>
      <c r="D31" s="627">
        <v>0.27600000000000002</v>
      </c>
      <c r="E31" s="626">
        <v>0.05</v>
      </c>
      <c r="F31" s="1388">
        <f>SUM(E30:E31)</f>
        <v>0.27600000000000002</v>
      </c>
      <c r="G31" s="332">
        <v>150</v>
      </c>
      <c r="H31" s="457" t="s">
        <v>42</v>
      </c>
      <c r="I31" s="331"/>
      <c r="J31" s="331"/>
      <c r="K31" s="331"/>
      <c r="L31" s="331"/>
      <c r="M31" s="331"/>
      <c r="N31" s="331"/>
      <c r="O31" s="331"/>
      <c r="P31" s="331"/>
      <c r="Q31" s="331">
        <v>46010011529</v>
      </c>
      <c r="R31" s="334">
        <v>46010011529</v>
      </c>
    </row>
    <row r="32" spans="1:18" x14ac:dyDescent="0.2">
      <c r="A32" s="464">
        <v>15</v>
      </c>
      <c r="B32" s="632" t="s">
        <v>321</v>
      </c>
      <c r="C32" s="1379">
        <v>0</v>
      </c>
      <c r="D32" s="608">
        <v>5.7000000000000002E-2</v>
      </c>
      <c r="E32" s="607">
        <v>5.7000000000000002E-2</v>
      </c>
      <c r="F32" s="620"/>
      <c r="G32" s="602">
        <v>456</v>
      </c>
      <c r="H32" s="1544" t="s">
        <v>44</v>
      </c>
      <c r="I32" s="605"/>
      <c r="J32" s="605"/>
      <c r="K32" s="605"/>
      <c r="L32" s="605"/>
      <c r="M32" s="605"/>
      <c r="N32" s="605"/>
      <c r="O32" s="605"/>
      <c r="P32" s="605">
        <v>7753</v>
      </c>
      <c r="Q32" s="605">
        <v>46010010109</v>
      </c>
      <c r="R32" s="609">
        <v>46010010109</v>
      </c>
    </row>
    <row r="33" spans="1:18" x14ac:dyDescent="0.2">
      <c r="A33" s="464"/>
      <c r="B33" s="632"/>
      <c r="C33" s="1379">
        <v>5.7000000000000002E-2</v>
      </c>
      <c r="D33" s="608">
        <v>0.27200000000000002</v>
      </c>
      <c r="E33" s="607">
        <v>0.215</v>
      </c>
      <c r="F33" s="620"/>
      <c r="G33" s="602">
        <v>1820</v>
      </c>
      <c r="H33" s="1544" t="s">
        <v>44</v>
      </c>
      <c r="I33" s="605"/>
      <c r="J33" s="605"/>
      <c r="K33" s="605"/>
      <c r="L33" s="605"/>
      <c r="M33" s="605"/>
      <c r="N33" s="605"/>
      <c r="O33" s="605"/>
      <c r="P33" s="605"/>
      <c r="Q33" s="605">
        <v>46010098512</v>
      </c>
      <c r="R33" s="609">
        <v>46010011808</v>
      </c>
    </row>
    <row r="34" spans="1:18" x14ac:dyDescent="0.2">
      <c r="A34" s="464"/>
      <c r="B34" s="1439"/>
      <c r="C34" s="1381">
        <v>0.27200000000000002</v>
      </c>
      <c r="D34" s="601">
        <v>0.34300000000000003</v>
      </c>
      <c r="E34" s="600">
        <v>7.0999999999999994E-2</v>
      </c>
      <c r="F34" s="636"/>
      <c r="G34" s="602">
        <v>568</v>
      </c>
      <c r="H34" s="450" t="s">
        <v>44</v>
      </c>
      <c r="I34" s="599" t="s">
        <v>97</v>
      </c>
      <c r="J34" s="599">
        <v>0.37</v>
      </c>
      <c r="K34" s="1729" t="s">
        <v>1058</v>
      </c>
      <c r="L34" s="599">
        <v>45</v>
      </c>
      <c r="M34" s="599">
        <v>318</v>
      </c>
      <c r="N34" s="599"/>
      <c r="O34" s="599" t="s">
        <v>682</v>
      </c>
      <c r="P34" s="599">
        <v>171</v>
      </c>
      <c r="Q34" s="599">
        <v>46010098512</v>
      </c>
      <c r="R34" s="603">
        <v>46010112603</v>
      </c>
    </row>
    <row r="35" spans="1:18" ht="12.75" customHeight="1" x14ac:dyDescent="0.2">
      <c r="A35" s="464"/>
      <c r="B35" s="1439"/>
      <c r="C35" s="1381">
        <v>0.34300000000000003</v>
      </c>
      <c r="D35" s="601">
        <v>0.85000000000000009</v>
      </c>
      <c r="E35" s="600">
        <v>0.50700000000000001</v>
      </c>
      <c r="F35" s="636"/>
      <c r="G35" s="602">
        <v>5600</v>
      </c>
      <c r="H35" s="450" t="s">
        <v>44</v>
      </c>
      <c r="I35" s="599"/>
      <c r="J35" s="599"/>
      <c r="K35" s="1730"/>
      <c r="L35" s="599"/>
      <c r="M35" s="599"/>
      <c r="N35" s="599"/>
      <c r="O35" s="599"/>
      <c r="P35" s="599"/>
      <c r="Q35" s="599">
        <v>46010098512</v>
      </c>
      <c r="R35" s="603">
        <v>46010073013</v>
      </c>
    </row>
    <row r="36" spans="1:18" x14ac:dyDescent="0.2">
      <c r="A36" s="464"/>
      <c r="B36" s="1439"/>
      <c r="C36" s="1381">
        <v>0.85000000000000009</v>
      </c>
      <c r="D36" s="601">
        <v>1.2330000000000001</v>
      </c>
      <c r="E36" s="600">
        <v>0.38300000000000001</v>
      </c>
      <c r="F36" s="636"/>
      <c r="G36" s="602">
        <v>3650</v>
      </c>
      <c r="H36" s="450" t="s">
        <v>44</v>
      </c>
      <c r="I36" s="599"/>
      <c r="J36" s="599"/>
      <c r="K36" s="599"/>
      <c r="L36" s="599"/>
      <c r="M36" s="599"/>
      <c r="N36" s="599"/>
      <c r="O36" s="599"/>
      <c r="P36" s="599"/>
      <c r="Q36" s="599">
        <v>46010098512</v>
      </c>
      <c r="R36" s="603">
        <v>46010083204</v>
      </c>
    </row>
    <row r="37" spans="1:18" x14ac:dyDescent="0.2">
      <c r="A37" s="464"/>
      <c r="B37" s="1439"/>
      <c r="C37" s="1384">
        <v>1.2330000000000001</v>
      </c>
      <c r="D37" s="627">
        <v>2.3220000000000001</v>
      </c>
      <c r="E37" s="626">
        <v>1.089</v>
      </c>
      <c r="F37" s="1388">
        <f>SUM(E32:E37)</f>
        <v>2.3220000000000001</v>
      </c>
      <c r="G37" s="332">
        <v>8168</v>
      </c>
      <c r="H37" s="457" t="s">
        <v>44</v>
      </c>
      <c r="I37" s="331"/>
      <c r="J37" s="331"/>
      <c r="K37" s="331"/>
      <c r="L37" s="331"/>
      <c r="M37" s="331"/>
      <c r="N37" s="331"/>
      <c r="O37" s="331"/>
      <c r="P37" s="331"/>
      <c r="Q37" s="331">
        <v>46010098512</v>
      </c>
      <c r="R37" s="334">
        <v>46010098512</v>
      </c>
    </row>
    <row r="38" spans="1:18" x14ac:dyDescent="0.2">
      <c r="A38" s="320">
        <v>16</v>
      </c>
      <c r="B38" s="628" t="s">
        <v>322</v>
      </c>
      <c r="C38" s="1379">
        <v>0</v>
      </c>
      <c r="D38" s="608">
        <v>0.13500000000000001</v>
      </c>
      <c r="E38" s="607">
        <v>0.13500000000000001</v>
      </c>
      <c r="F38" s="620">
        <f>E38</f>
        <v>0.13500000000000001</v>
      </c>
      <c r="G38" s="621">
        <v>405</v>
      </c>
      <c r="H38" s="1544" t="s">
        <v>10</v>
      </c>
      <c r="I38" s="605"/>
      <c r="J38" s="605"/>
      <c r="K38" s="605"/>
      <c r="L38" s="605"/>
      <c r="M38" s="605"/>
      <c r="N38" s="605"/>
      <c r="O38" s="605"/>
      <c r="P38" s="605"/>
      <c r="Q38" s="605">
        <v>46010020401</v>
      </c>
      <c r="R38" s="609">
        <v>46010020401</v>
      </c>
    </row>
    <row r="39" spans="1:18" x14ac:dyDescent="0.2">
      <c r="A39" s="320">
        <v>17</v>
      </c>
      <c r="B39" s="628" t="s">
        <v>323</v>
      </c>
      <c r="C39" s="1385">
        <v>0</v>
      </c>
      <c r="D39" s="283">
        <v>0.24</v>
      </c>
      <c r="E39" s="629">
        <v>0.24</v>
      </c>
      <c r="F39" s="1390">
        <f>E39</f>
        <v>0.24</v>
      </c>
      <c r="G39" s="284">
        <v>1008</v>
      </c>
      <c r="H39" s="285" t="s">
        <v>42</v>
      </c>
      <c r="I39" s="320"/>
      <c r="J39" s="320"/>
      <c r="K39" s="320"/>
      <c r="L39" s="320"/>
      <c r="M39" s="320"/>
      <c r="N39" s="320"/>
      <c r="O39" s="320"/>
      <c r="P39" s="320"/>
      <c r="Q39" s="320">
        <v>46010057138</v>
      </c>
      <c r="R39" s="630">
        <v>46010057138</v>
      </c>
    </row>
    <row r="40" spans="1:18" x14ac:dyDescent="0.2">
      <c r="A40" s="485">
        <v>18</v>
      </c>
      <c r="B40" s="622" t="s">
        <v>324</v>
      </c>
      <c r="C40" s="1380">
        <v>0</v>
      </c>
      <c r="D40" s="595">
        <v>0.24099999999999999</v>
      </c>
      <c r="E40" s="594">
        <v>0.24099999999999999</v>
      </c>
      <c r="F40" s="615"/>
      <c r="G40" s="596">
        <v>1447</v>
      </c>
      <c r="H40" s="444" t="s">
        <v>65</v>
      </c>
      <c r="I40" s="500"/>
      <c r="J40" s="500"/>
      <c r="K40" s="500"/>
      <c r="L40" s="500"/>
      <c r="M40" s="500"/>
      <c r="N40" s="500"/>
      <c r="O40" s="500"/>
      <c r="P40" s="500">
        <v>402</v>
      </c>
      <c r="Q40" s="500">
        <v>46010145346</v>
      </c>
      <c r="R40" s="597">
        <v>46010145346</v>
      </c>
    </row>
    <row r="41" spans="1:18" x14ac:dyDescent="0.2">
      <c r="A41" s="464"/>
      <c r="B41" s="632"/>
      <c r="C41" s="1381">
        <v>0.24099999999999999</v>
      </c>
      <c r="D41" s="601">
        <v>0.36299999999999999</v>
      </c>
      <c r="E41" s="600">
        <v>0.122</v>
      </c>
      <c r="F41" s="636"/>
      <c r="G41" s="602">
        <v>610</v>
      </c>
      <c r="H41" s="1544" t="s">
        <v>65</v>
      </c>
      <c r="I41" s="599"/>
      <c r="J41" s="599"/>
      <c r="K41" s="599"/>
      <c r="L41" s="599"/>
      <c r="M41" s="599"/>
      <c r="N41" s="599"/>
      <c r="O41" s="599"/>
      <c r="P41" s="599"/>
      <c r="Q41" s="599">
        <v>46010145346</v>
      </c>
      <c r="R41" s="603">
        <v>46010145618</v>
      </c>
    </row>
    <row r="42" spans="1:18" x14ac:dyDescent="0.2">
      <c r="A42" s="467"/>
      <c r="B42" s="610"/>
      <c r="C42" s="1384">
        <v>0</v>
      </c>
      <c r="D42" s="627">
        <v>7.0999999999999994E-2</v>
      </c>
      <c r="E42" s="626">
        <v>7.0999999999999994E-2</v>
      </c>
      <c r="F42" s="1388">
        <f>SUM(E40:E42)</f>
        <v>0.434</v>
      </c>
      <c r="G42" s="332">
        <v>391</v>
      </c>
      <c r="H42" s="457" t="s">
        <v>44</v>
      </c>
      <c r="I42" s="331"/>
      <c r="J42" s="331"/>
      <c r="K42" s="331"/>
      <c r="L42" s="331"/>
      <c r="M42" s="331"/>
      <c r="N42" s="331"/>
      <c r="O42" s="331"/>
      <c r="P42" s="331"/>
      <c r="Q42" s="331">
        <v>46010145346</v>
      </c>
      <c r="R42" s="334">
        <v>46010145346</v>
      </c>
    </row>
    <row r="43" spans="1:18" x14ac:dyDescent="0.2">
      <c r="A43" s="464">
        <v>19</v>
      </c>
      <c r="B43" s="632" t="s">
        <v>93</v>
      </c>
      <c r="C43" s="1379">
        <v>5.5E-2</v>
      </c>
      <c r="D43" s="608">
        <v>1.0189999999999999</v>
      </c>
      <c r="E43" s="607">
        <v>0.96399999999999997</v>
      </c>
      <c r="F43" s="620">
        <f>E43</f>
        <v>0.96399999999999997</v>
      </c>
      <c r="G43" s="621">
        <v>4820</v>
      </c>
      <c r="H43" s="1544" t="s">
        <v>42</v>
      </c>
      <c r="I43" s="605"/>
      <c r="J43" s="605"/>
      <c r="K43" s="605"/>
      <c r="L43" s="605"/>
      <c r="M43" s="605"/>
      <c r="N43" s="605"/>
      <c r="O43" s="605"/>
      <c r="P43" s="605"/>
      <c r="Q43" s="605">
        <v>46010105055</v>
      </c>
      <c r="R43" s="609">
        <v>46010105055</v>
      </c>
    </row>
    <row r="44" spans="1:18" x14ac:dyDescent="0.2">
      <c r="A44" s="485">
        <v>20</v>
      </c>
      <c r="B44" s="622" t="s">
        <v>325</v>
      </c>
      <c r="C44" s="1380">
        <v>0</v>
      </c>
      <c r="D44" s="595">
        <v>0.21199999999999999</v>
      </c>
      <c r="E44" s="594">
        <v>0.21199999999999999</v>
      </c>
      <c r="F44" s="615"/>
      <c r="G44" s="596">
        <v>1272</v>
      </c>
      <c r="H44" s="444" t="s">
        <v>42</v>
      </c>
      <c r="I44" s="500"/>
      <c r="J44" s="500"/>
      <c r="K44" s="500"/>
      <c r="L44" s="500"/>
      <c r="M44" s="500"/>
      <c r="N44" s="500"/>
      <c r="O44" s="500"/>
      <c r="P44" s="500"/>
      <c r="Q44" s="500">
        <v>46010115117</v>
      </c>
      <c r="R44" s="597">
        <v>46010105052</v>
      </c>
    </row>
    <row r="45" spans="1:18" x14ac:dyDescent="0.2">
      <c r="A45" s="464"/>
      <c r="B45" s="632"/>
      <c r="C45" s="1379">
        <v>0.21199999999999999</v>
      </c>
      <c r="D45" s="608">
        <v>0.41899999999999998</v>
      </c>
      <c r="E45" s="607">
        <v>0.20699999999999999</v>
      </c>
      <c r="F45" s="620"/>
      <c r="G45" s="621">
        <v>1242</v>
      </c>
      <c r="H45" s="1544" t="s">
        <v>42</v>
      </c>
      <c r="I45" s="605"/>
      <c r="J45" s="605"/>
      <c r="K45" s="605"/>
      <c r="L45" s="605"/>
      <c r="M45" s="605"/>
      <c r="N45" s="605"/>
      <c r="O45" s="605"/>
      <c r="P45" s="605"/>
      <c r="Q45" s="605">
        <v>46010115117</v>
      </c>
      <c r="R45" s="609">
        <v>46010115117</v>
      </c>
    </row>
    <row r="46" spans="1:18" x14ac:dyDescent="0.2">
      <c r="A46" s="467"/>
      <c r="B46" s="617"/>
      <c r="C46" s="1379">
        <v>0.65900000000000003</v>
      </c>
      <c r="D46" s="608">
        <v>1.07</v>
      </c>
      <c r="E46" s="607">
        <v>0.41099999999999998</v>
      </c>
      <c r="F46" s="1388">
        <f>SUM(E44:E46)</f>
        <v>0.83</v>
      </c>
      <c r="G46" s="621">
        <v>2055</v>
      </c>
      <c r="H46" s="1544" t="s">
        <v>42</v>
      </c>
      <c r="I46" s="605"/>
      <c r="J46" s="605"/>
      <c r="K46" s="605"/>
      <c r="L46" s="605"/>
      <c r="M46" s="605"/>
      <c r="N46" s="605"/>
      <c r="O46" s="605"/>
      <c r="P46" s="605"/>
      <c r="Q46" s="605">
        <v>46010124838</v>
      </c>
      <c r="R46" s="609">
        <v>46010124838</v>
      </c>
    </row>
    <row r="47" spans="1:18" x14ac:dyDescent="0.2">
      <c r="A47" s="467">
        <v>21</v>
      </c>
      <c r="B47" s="617" t="s">
        <v>326</v>
      </c>
      <c r="C47" s="1385">
        <v>0</v>
      </c>
      <c r="D47" s="283">
        <v>5.7000000000000002E-2</v>
      </c>
      <c r="E47" s="629">
        <v>5.7000000000000002E-2</v>
      </c>
      <c r="F47" s="1390">
        <f>E47</f>
        <v>5.7000000000000002E-2</v>
      </c>
      <c r="G47" s="284">
        <v>268</v>
      </c>
      <c r="H47" s="285" t="s">
        <v>10</v>
      </c>
      <c r="I47" s="320"/>
      <c r="J47" s="320"/>
      <c r="K47" s="320"/>
      <c r="L47" s="320"/>
      <c r="M47" s="320"/>
      <c r="N47" s="320"/>
      <c r="O47" s="320"/>
      <c r="P47" s="320"/>
      <c r="Q47" s="320">
        <v>46010097414</v>
      </c>
      <c r="R47" s="630">
        <v>46010097414</v>
      </c>
    </row>
    <row r="48" spans="1:18" x14ac:dyDescent="0.2">
      <c r="A48" s="485">
        <v>22</v>
      </c>
      <c r="B48" s="622" t="s">
        <v>327</v>
      </c>
      <c r="C48" s="1380">
        <v>0</v>
      </c>
      <c r="D48" s="595">
        <v>8.6999999999999994E-2</v>
      </c>
      <c r="E48" s="594">
        <v>8.6999999999999994E-2</v>
      </c>
      <c r="F48" s="615"/>
      <c r="G48" s="596">
        <v>696</v>
      </c>
      <c r="H48" s="444" t="s">
        <v>44</v>
      </c>
      <c r="I48" s="500"/>
      <c r="J48" s="500"/>
      <c r="K48" s="500"/>
      <c r="L48" s="500"/>
      <c r="M48" s="500"/>
      <c r="N48" s="500"/>
      <c r="O48" s="500"/>
      <c r="P48" s="500">
        <v>412</v>
      </c>
      <c r="Q48" s="500">
        <v>46010117504</v>
      </c>
      <c r="R48" s="597">
        <v>46010117504</v>
      </c>
    </row>
    <row r="49" spans="1:18" x14ac:dyDescent="0.2">
      <c r="A49" s="467"/>
      <c r="B49" s="617"/>
      <c r="C49" s="1382">
        <v>8.6999999999999994E-2</v>
      </c>
      <c r="D49" s="612">
        <v>0.35499999999999998</v>
      </c>
      <c r="E49" s="611">
        <v>0.26800000000000002</v>
      </c>
      <c r="F49" s="636">
        <f>SUM(E48:E49)</f>
        <v>0.35499999999999998</v>
      </c>
      <c r="G49" s="613">
        <v>1528</v>
      </c>
      <c r="H49" s="1545" t="s">
        <v>65</v>
      </c>
      <c r="I49" s="467"/>
      <c r="J49" s="467"/>
      <c r="K49" s="467"/>
      <c r="L49" s="467"/>
      <c r="M49" s="467"/>
      <c r="N49" s="467"/>
      <c r="O49" s="467"/>
      <c r="P49" s="467"/>
      <c r="Q49" s="467">
        <v>46010117504</v>
      </c>
      <c r="R49" s="614">
        <v>46010117504</v>
      </c>
    </row>
    <row r="50" spans="1:18" x14ac:dyDescent="0.2">
      <c r="A50" s="320">
        <v>23</v>
      </c>
      <c r="B50" s="628" t="s">
        <v>328</v>
      </c>
      <c r="C50" s="1380">
        <v>0</v>
      </c>
      <c r="D50" s="595">
        <v>0.182</v>
      </c>
      <c r="E50" s="594">
        <v>0.182</v>
      </c>
      <c r="F50" s="615">
        <f>E50</f>
        <v>0.182</v>
      </c>
      <c r="G50" s="596">
        <v>1661</v>
      </c>
      <c r="H50" s="444" t="s">
        <v>44</v>
      </c>
      <c r="I50" s="500"/>
      <c r="J50" s="500"/>
      <c r="K50" s="500"/>
      <c r="L50" s="500"/>
      <c r="M50" s="500"/>
      <c r="N50" s="500"/>
      <c r="O50" s="500"/>
      <c r="P50" s="500">
        <v>776</v>
      </c>
      <c r="Q50" s="500">
        <v>46010032017</v>
      </c>
      <c r="R50" s="597">
        <v>46010032017</v>
      </c>
    </row>
    <row r="51" spans="1:18" x14ac:dyDescent="0.2">
      <c r="A51" s="320">
        <v>24</v>
      </c>
      <c r="B51" s="631" t="s">
        <v>329</v>
      </c>
      <c r="C51" s="1385">
        <v>0</v>
      </c>
      <c r="D51" s="283">
        <v>0.16</v>
      </c>
      <c r="E51" s="629">
        <v>0.16</v>
      </c>
      <c r="F51" s="1390">
        <f t="shared" ref="F51:F52" si="2">E51</f>
        <v>0.16</v>
      </c>
      <c r="G51" s="284">
        <v>563</v>
      </c>
      <c r="H51" s="285" t="s">
        <v>10</v>
      </c>
      <c r="I51" s="320"/>
      <c r="J51" s="320"/>
      <c r="K51" s="320"/>
      <c r="L51" s="320"/>
      <c r="M51" s="320"/>
      <c r="N51" s="320"/>
      <c r="O51" s="320"/>
      <c r="P51" s="320"/>
      <c r="Q51" s="320">
        <v>46010011307</v>
      </c>
      <c r="R51" s="630">
        <v>46010011307</v>
      </c>
    </row>
    <row r="52" spans="1:18" x14ac:dyDescent="0.2">
      <c r="A52" s="464">
        <v>25</v>
      </c>
      <c r="B52" s="1440" t="s">
        <v>330</v>
      </c>
      <c r="C52" s="1380">
        <v>0</v>
      </c>
      <c r="D52" s="595">
        <v>0.41499999999999998</v>
      </c>
      <c r="E52" s="594">
        <v>0.41499999999999998</v>
      </c>
      <c r="F52" s="615">
        <f t="shared" si="2"/>
        <v>0.41499999999999998</v>
      </c>
      <c r="G52" s="596">
        <v>2283</v>
      </c>
      <c r="H52" s="444" t="s">
        <v>44</v>
      </c>
      <c r="I52" s="500"/>
      <c r="J52" s="500"/>
      <c r="K52" s="500"/>
      <c r="L52" s="500"/>
      <c r="M52" s="500"/>
      <c r="N52" s="500"/>
      <c r="O52" s="500"/>
      <c r="P52" s="500"/>
      <c r="Q52" s="596">
        <v>46010098405</v>
      </c>
      <c r="R52" s="320">
        <v>46010098405</v>
      </c>
    </row>
    <row r="53" spans="1:18" x14ac:dyDescent="0.2">
      <c r="A53" s="485">
        <v>26</v>
      </c>
      <c r="B53" s="622" t="s">
        <v>331</v>
      </c>
      <c r="C53" s="1380">
        <v>0</v>
      </c>
      <c r="D53" s="595">
        <v>0.11899999999999999</v>
      </c>
      <c r="E53" s="594">
        <v>0.11899999999999999</v>
      </c>
      <c r="F53" s="615"/>
      <c r="G53" s="596">
        <v>619</v>
      </c>
      <c r="H53" s="444" t="s">
        <v>44</v>
      </c>
      <c r="I53" s="500"/>
      <c r="J53" s="500"/>
      <c r="K53" s="500"/>
      <c r="L53" s="500"/>
      <c r="M53" s="500"/>
      <c r="N53" s="500"/>
      <c r="O53" s="500"/>
      <c r="P53" s="500"/>
      <c r="Q53" s="500">
        <v>46010010905</v>
      </c>
      <c r="R53" s="597">
        <v>46010010905</v>
      </c>
    </row>
    <row r="54" spans="1:18" x14ac:dyDescent="0.2">
      <c r="A54" s="467"/>
      <c r="B54" s="617"/>
      <c r="C54" s="1386">
        <v>0.11899999999999999</v>
      </c>
      <c r="D54" s="634">
        <v>0.86599999999999999</v>
      </c>
      <c r="E54" s="633">
        <v>0.747</v>
      </c>
      <c r="F54" s="636">
        <f>SUM(E53:E54)</f>
        <v>0.86599999999999999</v>
      </c>
      <c r="G54" s="621">
        <v>3884</v>
      </c>
      <c r="H54" s="1546" t="s">
        <v>44</v>
      </c>
      <c r="I54" s="464"/>
      <c r="J54" s="464"/>
      <c r="K54" s="464"/>
      <c r="L54" s="464"/>
      <c r="M54" s="464"/>
      <c r="N54" s="464"/>
      <c r="O54" s="464"/>
      <c r="P54" s="464"/>
      <c r="Q54" s="464">
        <v>46010010905</v>
      </c>
      <c r="R54" s="609">
        <v>46010010905</v>
      </c>
    </row>
    <row r="55" spans="1:18" x14ac:dyDescent="0.2">
      <c r="A55" s="464">
        <v>27</v>
      </c>
      <c r="B55" s="632" t="s">
        <v>332</v>
      </c>
      <c r="C55" s="1380">
        <v>0</v>
      </c>
      <c r="D55" s="595">
        <v>0.26600000000000001</v>
      </c>
      <c r="E55" s="594">
        <v>0.26600000000000001</v>
      </c>
      <c r="F55" s="615"/>
      <c r="G55" s="596">
        <v>1862</v>
      </c>
      <c r="H55" s="444" t="s">
        <v>44</v>
      </c>
      <c r="I55" s="500"/>
      <c r="J55" s="500"/>
      <c r="K55" s="500"/>
      <c r="L55" s="500"/>
      <c r="M55" s="500"/>
      <c r="N55" s="500"/>
      <c r="O55" s="500"/>
      <c r="P55" s="500"/>
      <c r="Q55" s="500">
        <v>46010044440</v>
      </c>
      <c r="R55" s="597">
        <v>46010044440</v>
      </c>
    </row>
    <row r="56" spans="1:18" x14ac:dyDescent="0.2">
      <c r="A56" s="464"/>
      <c r="B56" s="632"/>
      <c r="C56" s="1381">
        <v>0.26600000000000001</v>
      </c>
      <c r="D56" s="601">
        <v>0.41300000000000003</v>
      </c>
      <c r="E56" s="600">
        <v>0.14699999999999999</v>
      </c>
      <c r="F56" s="636">
        <f>SUM(E55:E56)</f>
        <v>0.41300000000000003</v>
      </c>
      <c r="G56" s="602">
        <v>515</v>
      </c>
      <c r="H56" s="450" t="s">
        <v>44</v>
      </c>
      <c r="I56" s="599"/>
      <c r="J56" s="599"/>
      <c r="K56" s="599"/>
      <c r="L56" s="599"/>
      <c r="M56" s="599"/>
      <c r="N56" s="599"/>
      <c r="O56" s="599"/>
      <c r="P56" s="599"/>
      <c r="Q56" s="599">
        <v>46010044440</v>
      </c>
      <c r="R56" s="603">
        <v>46010044440</v>
      </c>
    </row>
    <row r="57" spans="1:18" x14ac:dyDescent="0.2">
      <c r="A57" s="464"/>
      <c r="B57" s="1439" t="s">
        <v>333</v>
      </c>
      <c r="C57" s="1381">
        <v>0</v>
      </c>
      <c r="D57" s="601">
        <v>0.193</v>
      </c>
      <c r="E57" s="600">
        <v>0.193</v>
      </c>
      <c r="F57" s="636">
        <f>E57</f>
        <v>0.193</v>
      </c>
      <c r="G57" s="602">
        <v>1235</v>
      </c>
      <c r="H57" s="450" t="s">
        <v>44</v>
      </c>
      <c r="I57" s="599"/>
      <c r="J57" s="599"/>
      <c r="K57" s="599"/>
      <c r="L57" s="599"/>
      <c r="M57" s="599"/>
      <c r="N57" s="599"/>
      <c r="O57" s="599"/>
      <c r="P57" s="599"/>
      <c r="Q57" s="599">
        <v>46010044435</v>
      </c>
      <c r="R57" s="603">
        <v>46010044435</v>
      </c>
    </row>
    <row r="58" spans="1:18" x14ac:dyDescent="0.2">
      <c r="A58" s="464"/>
      <c r="B58" s="1439" t="s">
        <v>334</v>
      </c>
      <c r="C58" s="1384">
        <v>0</v>
      </c>
      <c r="D58" s="627">
        <v>0.157</v>
      </c>
      <c r="E58" s="626">
        <v>0.157</v>
      </c>
      <c r="F58" s="1388">
        <f>E58</f>
        <v>0.157</v>
      </c>
      <c r="G58" s="332">
        <v>769</v>
      </c>
      <c r="H58" s="457" t="s">
        <v>42</v>
      </c>
      <c r="I58" s="331"/>
      <c r="J58" s="331"/>
      <c r="K58" s="331"/>
      <c r="L58" s="331"/>
      <c r="M58" s="331"/>
      <c r="N58" s="331"/>
      <c r="O58" s="331"/>
      <c r="P58" s="331"/>
      <c r="Q58" s="331">
        <v>46010044434</v>
      </c>
      <c r="R58" s="334">
        <v>46010044434</v>
      </c>
    </row>
    <row r="59" spans="1:18" x14ac:dyDescent="0.2">
      <c r="A59" s="320">
        <v>28</v>
      </c>
      <c r="B59" s="628" t="s">
        <v>335</v>
      </c>
      <c r="C59" s="1380">
        <v>0</v>
      </c>
      <c r="D59" s="595">
        <v>0.106</v>
      </c>
      <c r="E59" s="594">
        <v>0.106</v>
      </c>
      <c r="F59" s="615">
        <f t="shared" ref="F59:F63" si="3">E59</f>
        <v>0.106</v>
      </c>
      <c r="G59" s="596">
        <v>583</v>
      </c>
      <c r="H59" s="444" t="s">
        <v>44</v>
      </c>
      <c r="I59" s="500"/>
      <c r="J59" s="500"/>
      <c r="K59" s="500"/>
      <c r="L59" s="500"/>
      <c r="M59" s="500"/>
      <c r="N59" s="500"/>
      <c r="O59" s="500"/>
      <c r="P59" s="500">
        <v>219</v>
      </c>
      <c r="Q59" s="500">
        <v>46010135816</v>
      </c>
      <c r="R59" s="597">
        <v>46010135816</v>
      </c>
    </row>
    <row r="60" spans="1:18" x14ac:dyDescent="0.2">
      <c r="A60" s="320">
        <v>29</v>
      </c>
      <c r="B60" s="631" t="s">
        <v>336</v>
      </c>
      <c r="C60" s="1380">
        <v>0</v>
      </c>
      <c r="D60" s="595">
        <v>0.52200000000000002</v>
      </c>
      <c r="E60" s="594">
        <v>0.52200000000000002</v>
      </c>
      <c r="F60" s="615">
        <f t="shared" si="3"/>
        <v>0.52200000000000002</v>
      </c>
      <c r="G60" s="596">
        <v>3132</v>
      </c>
      <c r="H60" s="444" t="s">
        <v>42</v>
      </c>
      <c r="I60" s="500"/>
      <c r="J60" s="500"/>
      <c r="K60" s="500"/>
      <c r="L60" s="500"/>
      <c r="M60" s="500"/>
      <c r="N60" s="500"/>
      <c r="O60" s="500"/>
      <c r="P60" s="500">
        <v>754</v>
      </c>
      <c r="Q60" s="500">
        <v>46010155587</v>
      </c>
      <c r="R60" s="597">
        <v>46010155587</v>
      </c>
    </row>
    <row r="61" spans="1:18" x14ac:dyDescent="0.2">
      <c r="A61" s="320">
        <v>30</v>
      </c>
      <c r="B61" s="628" t="s">
        <v>337</v>
      </c>
      <c r="C61" s="1385">
        <v>0</v>
      </c>
      <c r="D61" s="283">
        <v>0.42499999999999999</v>
      </c>
      <c r="E61" s="629">
        <v>0.42499999999999999</v>
      </c>
      <c r="F61" s="1390">
        <f t="shared" si="3"/>
        <v>0.42499999999999999</v>
      </c>
      <c r="G61" s="284">
        <v>3400</v>
      </c>
      <c r="H61" s="285" t="s">
        <v>44</v>
      </c>
      <c r="I61" s="320"/>
      <c r="J61" s="320"/>
      <c r="K61" s="320"/>
      <c r="L61" s="320"/>
      <c r="M61" s="320"/>
      <c r="N61" s="320"/>
      <c r="O61" s="320"/>
      <c r="P61" s="320">
        <v>614</v>
      </c>
      <c r="Q61" s="320">
        <v>46010062411</v>
      </c>
      <c r="R61" s="630">
        <v>46010062411</v>
      </c>
    </row>
    <row r="62" spans="1:18" x14ac:dyDescent="0.2">
      <c r="A62" s="320">
        <v>31</v>
      </c>
      <c r="B62" s="628" t="s">
        <v>338</v>
      </c>
      <c r="C62" s="1385">
        <v>0</v>
      </c>
      <c r="D62" s="283">
        <v>0.186</v>
      </c>
      <c r="E62" s="629">
        <v>0.186</v>
      </c>
      <c r="F62" s="1390">
        <f t="shared" si="3"/>
        <v>0.186</v>
      </c>
      <c r="G62" s="284">
        <v>837</v>
      </c>
      <c r="H62" s="285" t="s">
        <v>42</v>
      </c>
      <c r="I62" s="320"/>
      <c r="J62" s="320"/>
      <c r="K62" s="320"/>
      <c r="L62" s="320"/>
      <c r="M62" s="320"/>
      <c r="N62" s="320"/>
      <c r="O62" s="320"/>
      <c r="P62" s="320">
        <v>100</v>
      </c>
      <c r="Q62" s="320">
        <v>46010134047</v>
      </c>
      <c r="R62" s="630">
        <v>46010134047</v>
      </c>
    </row>
    <row r="63" spans="1:18" x14ac:dyDescent="0.2">
      <c r="A63" s="635">
        <v>32</v>
      </c>
      <c r="B63" s="628" t="s">
        <v>339</v>
      </c>
      <c r="C63" s="1385">
        <v>0</v>
      </c>
      <c r="D63" s="283">
        <v>0.14299999999999999</v>
      </c>
      <c r="E63" s="629">
        <v>0.14299999999999999</v>
      </c>
      <c r="F63" s="1390">
        <f t="shared" si="3"/>
        <v>0.14299999999999999</v>
      </c>
      <c r="G63" s="284">
        <v>501</v>
      </c>
      <c r="H63" s="285" t="s">
        <v>42</v>
      </c>
      <c r="I63" s="320"/>
      <c r="J63" s="320"/>
      <c r="K63" s="320"/>
      <c r="L63" s="320"/>
      <c r="M63" s="320"/>
      <c r="N63" s="320"/>
      <c r="O63" s="320"/>
      <c r="P63" s="320"/>
      <c r="Q63" s="320">
        <v>46010056709</v>
      </c>
      <c r="R63" s="630">
        <v>46010056709</v>
      </c>
    </row>
    <row r="64" spans="1:18" x14ac:dyDescent="0.2">
      <c r="A64" s="464">
        <v>33</v>
      </c>
      <c r="B64" s="632" t="s">
        <v>340</v>
      </c>
      <c r="C64" s="1380">
        <v>0</v>
      </c>
      <c r="D64" s="595">
        <v>0.65500000000000003</v>
      </c>
      <c r="E64" s="594">
        <v>0.65500000000000003</v>
      </c>
      <c r="F64" s="615"/>
      <c r="G64" s="596">
        <v>5346</v>
      </c>
      <c r="H64" s="444" t="s">
        <v>44</v>
      </c>
      <c r="I64" s="500"/>
      <c r="J64" s="500"/>
      <c r="K64" s="500"/>
      <c r="L64" s="500"/>
      <c r="M64" s="500"/>
      <c r="N64" s="500"/>
      <c r="O64" s="500"/>
      <c r="P64" s="500">
        <v>1935</v>
      </c>
      <c r="Q64" s="500">
        <v>46010134042</v>
      </c>
      <c r="R64" s="597">
        <v>46010083202</v>
      </c>
    </row>
    <row r="65" spans="1:18" x14ac:dyDescent="0.2">
      <c r="A65" s="464"/>
      <c r="B65" s="632"/>
      <c r="C65" s="1379">
        <v>0.65500000000000003</v>
      </c>
      <c r="D65" s="608">
        <v>1.038</v>
      </c>
      <c r="E65" s="607">
        <v>0.38300000000000001</v>
      </c>
      <c r="F65" s="620"/>
      <c r="G65" s="602">
        <v>2681</v>
      </c>
      <c r="H65" s="1544" t="s">
        <v>44</v>
      </c>
      <c r="I65" s="599"/>
      <c r="J65" s="599"/>
      <c r="K65" s="599"/>
      <c r="L65" s="599"/>
      <c r="M65" s="599"/>
      <c r="N65" s="599"/>
      <c r="O65" s="599"/>
      <c r="P65" s="599"/>
      <c r="Q65" s="599">
        <v>46010134042</v>
      </c>
      <c r="R65" s="603">
        <v>46010134042</v>
      </c>
    </row>
    <row r="66" spans="1:18" x14ac:dyDescent="0.2">
      <c r="A66" s="464"/>
      <c r="B66" s="632"/>
      <c r="C66" s="1379">
        <v>1.038</v>
      </c>
      <c r="D66" s="608">
        <v>1.3050000000000002</v>
      </c>
      <c r="E66" s="607">
        <v>0.26700000000000002</v>
      </c>
      <c r="F66" s="1388">
        <f>SUM(E64:E66)</f>
        <v>1.3050000000000002</v>
      </c>
      <c r="G66" s="332">
        <v>1469</v>
      </c>
      <c r="H66" s="1544" t="s">
        <v>42</v>
      </c>
      <c r="I66" s="331"/>
      <c r="J66" s="331"/>
      <c r="K66" s="331"/>
      <c r="L66" s="331"/>
      <c r="M66" s="331"/>
      <c r="N66" s="331"/>
      <c r="O66" s="331"/>
      <c r="P66" s="331"/>
      <c r="Q66" s="331">
        <v>46010134042</v>
      </c>
      <c r="R66" s="334">
        <v>46010134042</v>
      </c>
    </row>
    <row r="67" spans="1:18" x14ac:dyDescent="0.2">
      <c r="A67" s="320">
        <v>34</v>
      </c>
      <c r="B67" s="628" t="s">
        <v>341</v>
      </c>
      <c r="C67" s="1380">
        <v>0</v>
      </c>
      <c r="D67" s="595">
        <v>0.16700000000000001</v>
      </c>
      <c r="E67" s="594">
        <v>0.16700000000000001</v>
      </c>
      <c r="F67" s="615">
        <f>E67</f>
        <v>0.16700000000000001</v>
      </c>
      <c r="G67" s="596">
        <v>668</v>
      </c>
      <c r="H67" s="444" t="s">
        <v>42</v>
      </c>
      <c r="I67" s="500"/>
      <c r="J67" s="500"/>
      <c r="K67" s="500"/>
      <c r="L67" s="500"/>
      <c r="M67" s="500"/>
      <c r="N67" s="500"/>
      <c r="O67" s="500"/>
      <c r="P67" s="500"/>
      <c r="Q67" s="500">
        <v>46010011445</v>
      </c>
      <c r="R67" s="597">
        <v>46010011445</v>
      </c>
    </row>
    <row r="68" spans="1:18" x14ac:dyDescent="0.2">
      <c r="A68" s="464">
        <v>35</v>
      </c>
      <c r="B68" s="632" t="s">
        <v>342</v>
      </c>
      <c r="C68" s="1380">
        <v>0</v>
      </c>
      <c r="D68" s="595">
        <v>0.26400000000000001</v>
      </c>
      <c r="E68" s="594">
        <v>0.26400000000000001</v>
      </c>
      <c r="F68" s="615"/>
      <c r="G68" s="596">
        <v>1584</v>
      </c>
      <c r="H68" s="1289" t="s">
        <v>42</v>
      </c>
      <c r="I68" s="500"/>
      <c r="J68" s="500"/>
      <c r="K68" s="500"/>
      <c r="L68" s="500"/>
      <c r="M68" s="500"/>
      <c r="N68" s="500"/>
      <c r="O68" s="500"/>
      <c r="P68" s="500"/>
      <c r="Q68" s="500">
        <v>46010056622</v>
      </c>
      <c r="R68" s="597">
        <v>46010057038</v>
      </c>
    </row>
    <row r="69" spans="1:18" x14ac:dyDescent="0.2">
      <c r="A69" s="464"/>
      <c r="B69" s="632"/>
      <c r="C69" s="1382">
        <v>0.26400000000000001</v>
      </c>
      <c r="D69" s="612">
        <v>0.44600000000000001</v>
      </c>
      <c r="E69" s="611">
        <v>0.182</v>
      </c>
      <c r="F69" s="636">
        <f>SUM(E68:E69)</f>
        <v>0.44600000000000001</v>
      </c>
      <c r="G69" s="332">
        <v>1092</v>
      </c>
      <c r="H69" s="457" t="s">
        <v>42</v>
      </c>
      <c r="I69" s="331"/>
      <c r="J69" s="331"/>
      <c r="K69" s="331"/>
      <c r="L69" s="331"/>
      <c r="M69" s="331"/>
      <c r="N69" s="331"/>
      <c r="O69" s="331"/>
      <c r="P69" s="331"/>
      <c r="Q69" s="331">
        <v>46010056622</v>
      </c>
      <c r="R69" s="334">
        <v>46010056622</v>
      </c>
    </row>
    <row r="70" spans="1:18" x14ac:dyDescent="0.2">
      <c r="A70" s="485">
        <v>36</v>
      </c>
      <c r="B70" s="622" t="s">
        <v>343</v>
      </c>
      <c r="C70" s="1380">
        <v>0</v>
      </c>
      <c r="D70" s="595">
        <v>0.29099999999999998</v>
      </c>
      <c r="E70" s="594">
        <v>0.29099999999999998</v>
      </c>
      <c r="F70" s="615"/>
      <c r="G70" s="596">
        <v>1746</v>
      </c>
      <c r="H70" s="444" t="s">
        <v>65</v>
      </c>
      <c r="I70" s="500"/>
      <c r="J70" s="500"/>
      <c r="K70" s="500"/>
      <c r="L70" s="500"/>
      <c r="M70" s="500"/>
      <c r="N70" s="500"/>
      <c r="O70" s="500"/>
      <c r="P70" s="500">
        <v>745</v>
      </c>
      <c r="Q70" s="500">
        <v>46010083203</v>
      </c>
      <c r="R70" s="597">
        <v>46010080021</v>
      </c>
    </row>
    <row r="71" spans="1:18" x14ac:dyDescent="0.2">
      <c r="A71" s="467"/>
      <c r="B71" s="610"/>
      <c r="C71" s="1384">
        <v>0</v>
      </c>
      <c r="D71" s="627">
        <v>0.106</v>
      </c>
      <c r="E71" s="626">
        <v>0.106</v>
      </c>
      <c r="F71" s="636">
        <f>SUM(E70:E71)</f>
        <v>0.39699999999999996</v>
      </c>
      <c r="G71" s="332">
        <v>636</v>
      </c>
      <c r="H71" s="457" t="s">
        <v>65</v>
      </c>
      <c r="I71" s="331"/>
      <c r="J71" s="331"/>
      <c r="K71" s="331"/>
      <c r="L71" s="331"/>
      <c r="M71" s="331"/>
      <c r="N71" s="331"/>
      <c r="O71" s="331"/>
      <c r="P71" s="331"/>
      <c r="Q71" s="331">
        <v>46010083203</v>
      </c>
      <c r="R71" s="334">
        <v>46010080021</v>
      </c>
    </row>
    <row r="72" spans="1:18" x14ac:dyDescent="0.2">
      <c r="A72" s="464">
        <v>37</v>
      </c>
      <c r="B72" s="632" t="s">
        <v>344</v>
      </c>
      <c r="C72" s="1380">
        <v>0</v>
      </c>
      <c r="D72" s="595">
        <v>0.251</v>
      </c>
      <c r="E72" s="594">
        <v>0.251</v>
      </c>
      <c r="F72" s="615"/>
      <c r="G72" s="596">
        <v>1130</v>
      </c>
      <c r="H72" s="444" t="s">
        <v>44</v>
      </c>
      <c r="I72" s="500"/>
      <c r="J72" s="500"/>
      <c r="K72" s="500"/>
      <c r="L72" s="500"/>
      <c r="M72" s="500"/>
      <c r="N72" s="500"/>
      <c r="O72" s="500"/>
      <c r="P72" s="500"/>
      <c r="Q72" s="500">
        <v>46010044441</v>
      </c>
      <c r="R72" s="597">
        <v>46010044441</v>
      </c>
    </row>
    <row r="73" spans="1:18" x14ac:dyDescent="0.2">
      <c r="A73" s="464"/>
      <c r="B73" s="1440"/>
      <c r="C73" s="1381">
        <v>0.251</v>
      </c>
      <c r="D73" s="601">
        <v>0.41500000000000004</v>
      </c>
      <c r="E73" s="600">
        <v>0.16400000000000001</v>
      </c>
      <c r="F73" s="636"/>
      <c r="G73" s="602">
        <v>1312</v>
      </c>
      <c r="H73" s="450" t="s">
        <v>42</v>
      </c>
      <c r="I73" s="599"/>
      <c r="J73" s="599"/>
      <c r="K73" s="599"/>
      <c r="L73" s="599"/>
      <c r="M73" s="599"/>
      <c r="N73" s="599"/>
      <c r="O73" s="599"/>
      <c r="P73" s="599"/>
      <c r="Q73" s="599">
        <v>46010044441</v>
      </c>
      <c r="R73" s="603">
        <v>46010044441</v>
      </c>
    </row>
    <row r="74" spans="1:18" x14ac:dyDescent="0.2">
      <c r="A74" s="464"/>
      <c r="B74" s="632"/>
      <c r="C74" s="1382">
        <v>0.41500000000000004</v>
      </c>
      <c r="D74" s="612">
        <v>0.48700000000000004</v>
      </c>
      <c r="E74" s="611">
        <v>7.1999999999999995E-2</v>
      </c>
      <c r="F74" s="1388">
        <f>SUM(E72:E74)</f>
        <v>0.48700000000000004</v>
      </c>
      <c r="G74" s="332">
        <v>216</v>
      </c>
      <c r="H74" s="457" t="s">
        <v>10</v>
      </c>
      <c r="I74" s="331"/>
      <c r="J74" s="331"/>
      <c r="K74" s="331"/>
      <c r="L74" s="331"/>
      <c r="M74" s="331"/>
      <c r="N74" s="331"/>
      <c r="O74" s="331"/>
      <c r="P74" s="331"/>
      <c r="Q74" s="331">
        <v>46010044441</v>
      </c>
      <c r="R74" s="334">
        <v>46010044441</v>
      </c>
    </row>
    <row r="75" spans="1:18" x14ac:dyDescent="0.2">
      <c r="A75" s="320">
        <v>38</v>
      </c>
      <c r="B75" s="628" t="s">
        <v>345</v>
      </c>
      <c r="C75" s="1385">
        <v>0</v>
      </c>
      <c r="D75" s="283">
        <v>0.16500000000000001</v>
      </c>
      <c r="E75" s="629">
        <v>0.16500000000000001</v>
      </c>
      <c r="F75" s="1390">
        <f>E75</f>
        <v>0.16500000000000001</v>
      </c>
      <c r="G75" s="284">
        <v>660</v>
      </c>
      <c r="H75" s="285" t="s">
        <v>42</v>
      </c>
      <c r="I75" s="320"/>
      <c r="J75" s="320"/>
      <c r="K75" s="320"/>
      <c r="L75" s="320"/>
      <c r="M75" s="320"/>
      <c r="N75" s="320"/>
      <c r="O75" s="320"/>
      <c r="P75" s="320"/>
      <c r="Q75" s="320">
        <v>46010010909</v>
      </c>
      <c r="R75" s="630">
        <v>46010010909</v>
      </c>
    </row>
    <row r="76" spans="1:18" x14ac:dyDescent="0.2">
      <c r="A76" s="464">
        <v>39</v>
      </c>
      <c r="B76" s="632" t="s">
        <v>346</v>
      </c>
      <c r="C76" s="1380">
        <v>0</v>
      </c>
      <c r="D76" s="595">
        <v>0.84</v>
      </c>
      <c r="E76" s="594">
        <v>0.84</v>
      </c>
      <c r="F76" s="615"/>
      <c r="G76" s="596">
        <v>4620</v>
      </c>
      <c r="H76" s="1547" t="s">
        <v>44</v>
      </c>
      <c r="I76" s="500"/>
      <c r="J76" s="500"/>
      <c r="K76" s="500"/>
      <c r="L76" s="500"/>
      <c r="M76" s="500"/>
      <c r="N76" s="500"/>
      <c r="O76" s="500"/>
      <c r="P76" s="500"/>
      <c r="Q76" s="500">
        <v>46010056621</v>
      </c>
      <c r="R76" s="597">
        <v>46010056621</v>
      </c>
    </row>
    <row r="77" spans="1:18" x14ac:dyDescent="0.2">
      <c r="A77" s="464"/>
      <c r="B77" s="1439"/>
      <c r="C77" s="1379">
        <v>0</v>
      </c>
      <c r="D77" s="608">
        <v>8.4000000000000005E-2</v>
      </c>
      <c r="E77" s="607">
        <v>8.4000000000000005E-2</v>
      </c>
      <c r="F77" s="636">
        <f>SUM(E76:E77)</f>
        <v>0.92399999999999993</v>
      </c>
      <c r="G77" s="602">
        <v>395</v>
      </c>
      <c r="H77" s="1548" t="s">
        <v>44</v>
      </c>
      <c r="I77" s="599"/>
      <c r="J77" s="599"/>
      <c r="K77" s="599"/>
      <c r="L77" s="599"/>
      <c r="M77" s="599"/>
      <c r="N77" s="599"/>
      <c r="O77" s="599"/>
      <c r="P77" s="599"/>
      <c r="Q77" s="599">
        <v>46010057046</v>
      </c>
      <c r="R77" s="603">
        <v>46010057046</v>
      </c>
    </row>
    <row r="78" spans="1:18" x14ac:dyDescent="0.2">
      <c r="A78" s="485">
        <v>40</v>
      </c>
      <c r="B78" s="622" t="s">
        <v>347</v>
      </c>
      <c r="C78" s="1380">
        <v>0</v>
      </c>
      <c r="D78" s="595">
        <v>0.26900000000000002</v>
      </c>
      <c r="E78" s="594">
        <v>0.26900000000000002</v>
      </c>
      <c r="F78" s="615"/>
      <c r="G78" s="596">
        <v>1883</v>
      </c>
      <c r="H78" s="444" t="s">
        <v>44</v>
      </c>
      <c r="I78" s="500"/>
      <c r="J78" s="500"/>
      <c r="K78" s="500"/>
      <c r="L78" s="500"/>
      <c r="M78" s="500"/>
      <c r="N78" s="500"/>
      <c r="O78" s="500"/>
      <c r="P78" s="500">
        <v>686</v>
      </c>
      <c r="Q78" s="500">
        <v>46010124347</v>
      </c>
      <c r="R78" s="597">
        <v>46010124347</v>
      </c>
    </row>
    <row r="79" spans="1:18" x14ac:dyDescent="0.2">
      <c r="A79" s="467"/>
      <c r="B79" s="617"/>
      <c r="C79" s="1382">
        <v>0.26900000000000002</v>
      </c>
      <c r="D79" s="612">
        <v>0.28700000000000003</v>
      </c>
      <c r="E79" s="611">
        <v>1.7999999999999999E-2</v>
      </c>
      <c r="F79" s="1388">
        <f>SUM(E78:E79)</f>
        <v>0.28700000000000003</v>
      </c>
      <c r="G79" s="613">
        <v>108</v>
      </c>
      <c r="H79" s="1545" t="s">
        <v>42</v>
      </c>
      <c r="I79" s="467"/>
      <c r="J79" s="467"/>
      <c r="K79" s="467"/>
      <c r="L79" s="467"/>
      <c r="M79" s="467"/>
      <c r="N79" s="467"/>
      <c r="O79" s="467"/>
      <c r="P79" s="467"/>
      <c r="Q79" s="467">
        <v>46010124347</v>
      </c>
      <c r="R79" s="614">
        <v>46010124347</v>
      </c>
    </row>
    <row r="80" spans="1:18" x14ac:dyDescent="0.2">
      <c r="A80" s="464">
        <v>41</v>
      </c>
      <c r="B80" s="632" t="s">
        <v>348</v>
      </c>
      <c r="C80" s="1380">
        <v>0</v>
      </c>
      <c r="D80" s="595">
        <v>1.7999999999999999E-2</v>
      </c>
      <c r="E80" s="594">
        <v>1.7999999999999999E-2</v>
      </c>
      <c r="F80" s="620"/>
      <c r="G80" s="602">
        <v>108</v>
      </c>
      <c r="H80" s="444" t="s">
        <v>65</v>
      </c>
      <c r="I80" s="500"/>
      <c r="J80" s="500"/>
      <c r="K80" s="500"/>
      <c r="L80" s="500"/>
      <c r="M80" s="500"/>
      <c r="N80" s="500"/>
      <c r="O80" s="500"/>
      <c r="P80" s="500">
        <v>870</v>
      </c>
      <c r="Q80" s="500">
        <v>46010134041</v>
      </c>
      <c r="R80" s="597">
        <v>46010134041</v>
      </c>
    </row>
    <row r="81" spans="1:18" x14ac:dyDescent="0.2">
      <c r="A81" s="464"/>
      <c r="B81" s="632"/>
      <c r="C81" s="1379">
        <v>1.7999999999999999E-2</v>
      </c>
      <c r="D81" s="608">
        <v>0.41200000000000003</v>
      </c>
      <c r="E81" s="607">
        <v>0.39400000000000002</v>
      </c>
      <c r="F81" s="620"/>
      <c r="G81" s="602">
        <v>1694</v>
      </c>
      <c r="H81" s="1544" t="s">
        <v>44</v>
      </c>
      <c r="I81" s="605"/>
      <c r="J81" s="605"/>
      <c r="K81" s="605"/>
      <c r="L81" s="605"/>
      <c r="M81" s="605"/>
      <c r="N81" s="605"/>
      <c r="O81" s="605"/>
      <c r="P81" s="605"/>
      <c r="Q81" s="605">
        <v>46010134041</v>
      </c>
      <c r="R81" s="609">
        <v>46010134041</v>
      </c>
    </row>
    <row r="82" spans="1:18" x14ac:dyDescent="0.2">
      <c r="A82" s="464"/>
      <c r="B82" s="632"/>
      <c r="C82" s="1381">
        <v>0.41200000000000003</v>
      </c>
      <c r="D82" s="601">
        <v>0.66900000000000004</v>
      </c>
      <c r="E82" s="600">
        <v>0.25700000000000001</v>
      </c>
      <c r="F82" s="1388">
        <f>SUM(E80:E82)</f>
        <v>0.66900000000000004</v>
      </c>
      <c r="G82" s="602">
        <v>1542</v>
      </c>
      <c r="H82" s="450" t="s">
        <v>42</v>
      </c>
      <c r="I82" s="599"/>
      <c r="J82" s="599"/>
      <c r="K82" s="599"/>
      <c r="L82" s="599"/>
      <c r="M82" s="599"/>
      <c r="N82" s="599"/>
      <c r="O82" s="599"/>
      <c r="P82" s="599"/>
      <c r="Q82" s="599">
        <v>46010134041</v>
      </c>
      <c r="R82" s="603">
        <v>46010134041</v>
      </c>
    </row>
    <row r="83" spans="1:18" x14ac:dyDescent="0.2">
      <c r="A83" s="320">
        <v>42</v>
      </c>
      <c r="B83" s="631" t="s">
        <v>349</v>
      </c>
      <c r="C83" s="1385">
        <v>0</v>
      </c>
      <c r="D83" s="283">
        <v>0.27200000000000002</v>
      </c>
      <c r="E83" s="629">
        <v>0.27200000000000002</v>
      </c>
      <c r="F83" s="1390">
        <f>E83</f>
        <v>0.27200000000000002</v>
      </c>
      <c r="G83" s="284">
        <v>1632</v>
      </c>
      <c r="H83" s="285" t="s">
        <v>44</v>
      </c>
      <c r="I83" s="320"/>
      <c r="J83" s="320"/>
      <c r="K83" s="320"/>
      <c r="L83" s="320"/>
      <c r="M83" s="320"/>
      <c r="N83" s="320"/>
      <c r="O83" s="320"/>
      <c r="P83" s="320">
        <v>490</v>
      </c>
      <c r="Q83" s="320">
        <v>46010032309</v>
      </c>
      <c r="R83" s="630">
        <v>46010032309</v>
      </c>
    </row>
    <row r="84" spans="1:18" x14ac:dyDescent="0.2">
      <c r="A84" s="320">
        <v>43</v>
      </c>
      <c r="B84" s="628" t="s">
        <v>142</v>
      </c>
      <c r="C84" s="1385">
        <v>0</v>
      </c>
      <c r="D84" s="283">
        <v>0.17799999999999999</v>
      </c>
      <c r="E84" s="629">
        <v>0.17799999999999999</v>
      </c>
      <c r="F84" s="1390">
        <f>E84</f>
        <v>0.17799999999999999</v>
      </c>
      <c r="G84" s="284">
        <v>890</v>
      </c>
      <c r="H84" s="285" t="s">
        <v>42</v>
      </c>
      <c r="I84" s="320"/>
      <c r="J84" s="320"/>
      <c r="K84" s="320"/>
      <c r="L84" s="320"/>
      <c r="M84" s="320"/>
      <c r="N84" s="320"/>
      <c r="O84" s="320"/>
      <c r="P84" s="320"/>
      <c r="Q84" s="320">
        <v>46010134952</v>
      </c>
      <c r="R84" s="630">
        <v>46010134952</v>
      </c>
    </row>
    <row r="85" spans="1:18" x14ac:dyDescent="0.2">
      <c r="A85" s="464">
        <v>44</v>
      </c>
      <c r="B85" s="632" t="s">
        <v>350</v>
      </c>
      <c r="C85" s="1380">
        <v>0</v>
      </c>
      <c r="D85" s="595">
        <v>0.47599999999999998</v>
      </c>
      <c r="E85" s="594">
        <v>0.47599999999999998</v>
      </c>
      <c r="F85" s="615"/>
      <c r="G85" s="596">
        <v>2951</v>
      </c>
      <c r="H85" s="444" t="s">
        <v>44</v>
      </c>
      <c r="I85" s="500"/>
      <c r="J85" s="500"/>
      <c r="K85" s="500"/>
      <c r="L85" s="500"/>
      <c r="M85" s="500"/>
      <c r="N85" s="500"/>
      <c r="O85" s="500"/>
      <c r="P85" s="500">
        <v>627</v>
      </c>
      <c r="Q85" s="500">
        <v>46010056923</v>
      </c>
      <c r="R85" s="597">
        <v>46010056923</v>
      </c>
    </row>
    <row r="86" spans="1:18" x14ac:dyDescent="0.2">
      <c r="A86" s="464"/>
      <c r="B86" s="632"/>
      <c r="C86" s="1379">
        <v>0.47599999999999998</v>
      </c>
      <c r="D86" s="608">
        <v>1.1879999999999999</v>
      </c>
      <c r="E86" s="607">
        <v>0.71199999999999997</v>
      </c>
      <c r="F86" s="620"/>
      <c r="G86" s="621">
        <v>4628</v>
      </c>
      <c r="H86" s="1544" t="s">
        <v>44</v>
      </c>
      <c r="I86" s="605"/>
      <c r="J86" s="605"/>
      <c r="K86" s="605"/>
      <c r="L86" s="605"/>
      <c r="M86" s="605"/>
      <c r="N86" s="605"/>
      <c r="O86" s="605"/>
      <c r="P86" s="605"/>
      <c r="Q86" s="605">
        <v>46010056923</v>
      </c>
      <c r="R86" s="609">
        <v>46010044411</v>
      </c>
    </row>
    <row r="87" spans="1:18" x14ac:dyDescent="0.2">
      <c r="A87" s="464"/>
      <c r="B87" s="632"/>
      <c r="C87" s="1381">
        <v>1.1879999999999999</v>
      </c>
      <c r="D87" s="601">
        <v>1.911</v>
      </c>
      <c r="E87" s="607">
        <v>0.72299999999999998</v>
      </c>
      <c r="F87" s="620"/>
      <c r="G87" s="621">
        <v>5726</v>
      </c>
      <c r="H87" s="1544" t="s">
        <v>65</v>
      </c>
      <c r="I87" s="605"/>
      <c r="J87" s="605"/>
      <c r="K87" s="605"/>
      <c r="L87" s="605"/>
      <c r="M87" s="605"/>
      <c r="N87" s="605"/>
      <c r="O87" s="605"/>
      <c r="P87" s="605"/>
      <c r="Q87" s="605">
        <v>46010056923</v>
      </c>
      <c r="R87" s="609">
        <v>46010044411</v>
      </c>
    </row>
    <row r="88" spans="1:18" x14ac:dyDescent="0.2">
      <c r="A88" s="464"/>
      <c r="B88" s="632"/>
      <c r="C88" s="1381">
        <v>1.911</v>
      </c>
      <c r="D88" s="601">
        <v>2.1920000000000002</v>
      </c>
      <c r="E88" s="607">
        <v>0.28100000000000003</v>
      </c>
      <c r="F88" s="620">
        <f>SUM(E85:E88)</f>
        <v>2.1920000000000002</v>
      </c>
      <c r="G88" s="621">
        <v>2688</v>
      </c>
      <c r="H88" s="494" t="s">
        <v>42</v>
      </c>
      <c r="I88" s="605"/>
      <c r="J88" s="605"/>
      <c r="K88" s="605"/>
      <c r="L88" s="605"/>
      <c r="M88" s="605"/>
      <c r="N88" s="605"/>
      <c r="O88" s="605"/>
      <c r="P88" s="605"/>
      <c r="Q88" s="605">
        <v>46010056923</v>
      </c>
      <c r="R88" s="609">
        <v>46010044411</v>
      </c>
    </row>
    <row r="89" spans="1:18" x14ac:dyDescent="0.2">
      <c r="A89" s="320">
        <v>45</v>
      </c>
      <c r="B89" s="628" t="s">
        <v>143</v>
      </c>
      <c r="C89" s="1380">
        <v>0</v>
      </c>
      <c r="D89" s="595">
        <v>0.112</v>
      </c>
      <c r="E89" s="594">
        <v>0.112</v>
      </c>
      <c r="F89" s="615">
        <f>E89</f>
        <v>0.112</v>
      </c>
      <c r="G89" s="596">
        <v>336</v>
      </c>
      <c r="H89" s="444" t="s">
        <v>42</v>
      </c>
      <c r="I89" s="500"/>
      <c r="J89" s="500"/>
      <c r="K89" s="500"/>
      <c r="L89" s="500"/>
      <c r="M89" s="500"/>
      <c r="N89" s="500"/>
      <c r="O89" s="500"/>
      <c r="P89" s="500"/>
      <c r="Q89" s="500">
        <v>46010145617</v>
      </c>
      <c r="R89" s="597">
        <v>46010145617</v>
      </c>
    </row>
    <row r="90" spans="1:18" x14ac:dyDescent="0.2">
      <c r="A90" s="464">
        <v>46</v>
      </c>
      <c r="B90" s="632" t="s">
        <v>351</v>
      </c>
      <c r="C90" s="1380">
        <v>0</v>
      </c>
      <c r="D90" s="595">
        <v>3.7999999999999999E-2</v>
      </c>
      <c r="E90" s="594">
        <v>3.7999999999999999E-2</v>
      </c>
      <c r="F90" s="615"/>
      <c r="G90" s="596">
        <v>209</v>
      </c>
      <c r="H90" s="444" t="s">
        <v>44</v>
      </c>
      <c r="I90" s="500"/>
      <c r="J90" s="500"/>
      <c r="K90" s="500"/>
      <c r="L90" s="500"/>
      <c r="M90" s="500"/>
      <c r="N90" s="500"/>
      <c r="O90" s="500"/>
      <c r="P90" s="500"/>
      <c r="Q90" s="500">
        <v>46010097309</v>
      </c>
      <c r="R90" s="597">
        <v>46010097309</v>
      </c>
    </row>
    <row r="91" spans="1:18" x14ac:dyDescent="0.2">
      <c r="A91" s="464"/>
      <c r="B91" s="632"/>
      <c r="C91" s="1381">
        <v>3.7999999999999999E-2</v>
      </c>
      <c r="D91" s="601">
        <v>0.39799999999999996</v>
      </c>
      <c r="E91" s="600">
        <v>0.36</v>
      </c>
      <c r="F91" s="636"/>
      <c r="G91" s="602">
        <v>2052</v>
      </c>
      <c r="H91" s="450" t="s">
        <v>42</v>
      </c>
      <c r="I91" s="599"/>
      <c r="J91" s="599"/>
      <c r="K91" s="599"/>
      <c r="L91" s="599"/>
      <c r="M91" s="599"/>
      <c r="N91" s="599"/>
      <c r="O91" s="599"/>
      <c r="P91" s="599"/>
      <c r="Q91" s="599">
        <v>46010097309</v>
      </c>
      <c r="R91" s="603">
        <v>46010097309</v>
      </c>
    </row>
    <row r="92" spans="1:18" x14ac:dyDescent="0.2">
      <c r="A92" s="464"/>
      <c r="B92" s="632"/>
      <c r="C92" s="1381">
        <v>0.39799999999999996</v>
      </c>
      <c r="D92" s="601">
        <v>0.43599999999999994</v>
      </c>
      <c r="E92" s="600">
        <v>3.7999999999999999E-2</v>
      </c>
      <c r="F92" s="1388">
        <f>SUM(E90:E92)</f>
        <v>0.43599999999999994</v>
      </c>
      <c r="G92" s="602">
        <v>133</v>
      </c>
      <c r="H92" s="450" t="s">
        <v>42</v>
      </c>
      <c r="I92" s="599"/>
      <c r="J92" s="599"/>
      <c r="K92" s="599"/>
      <c r="L92" s="599"/>
      <c r="M92" s="599"/>
      <c r="N92" s="599"/>
      <c r="O92" s="599"/>
      <c r="P92" s="599"/>
      <c r="Q92" s="599">
        <v>46010097413</v>
      </c>
      <c r="R92" s="603">
        <v>46010097413</v>
      </c>
    </row>
    <row r="93" spans="1:18" x14ac:dyDescent="0.2">
      <c r="A93" s="485">
        <v>47</v>
      </c>
      <c r="B93" s="622" t="s">
        <v>352</v>
      </c>
      <c r="C93" s="1380">
        <v>0</v>
      </c>
      <c r="D93" s="595">
        <v>0.27</v>
      </c>
      <c r="E93" s="594">
        <v>0.27</v>
      </c>
      <c r="F93" s="615"/>
      <c r="G93" s="596">
        <v>2025</v>
      </c>
      <c r="H93" s="444" t="s">
        <v>44</v>
      </c>
      <c r="I93" s="500"/>
      <c r="J93" s="500"/>
      <c r="K93" s="500"/>
      <c r="L93" s="500"/>
      <c r="M93" s="500"/>
      <c r="N93" s="500"/>
      <c r="O93" s="500"/>
      <c r="P93" s="500"/>
      <c r="Q93" s="500">
        <v>46010010109</v>
      </c>
      <c r="R93" s="597">
        <v>46010010109</v>
      </c>
    </row>
    <row r="94" spans="1:18" x14ac:dyDescent="0.2">
      <c r="A94" s="464"/>
      <c r="B94" s="632"/>
      <c r="C94" s="1379">
        <v>0.27</v>
      </c>
      <c r="D94" s="608">
        <v>2.0540000000000003</v>
      </c>
      <c r="E94" s="607">
        <v>1.784</v>
      </c>
      <c r="F94" s="620">
        <f>SUM(E93:E94)</f>
        <v>2.0540000000000003</v>
      </c>
      <c r="G94" s="621">
        <v>13380</v>
      </c>
      <c r="H94" s="1544" t="s">
        <v>44</v>
      </c>
      <c r="I94" s="605"/>
      <c r="J94" s="605"/>
      <c r="K94" s="605"/>
      <c r="L94" s="605"/>
      <c r="M94" s="605"/>
      <c r="N94" s="605"/>
      <c r="O94" s="605"/>
      <c r="P94" s="605">
        <v>4745</v>
      </c>
      <c r="Q94" s="605">
        <v>46010010109</v>
      </c>
      <c r="R94" s="609">
        <v>46010010109</v>
      </c>
    </row>
    <row r="95" spans="1:18" x14ac:dyDescent="0.2">
      <c r="A95" s="464"/>
      <c r="B95" s="1439" t="s">
        <v>353</v>
      </c>
      <c r="C95" s="1381">
        <v>3.5999999999999997E-2</v>
      </c>
      <c r="D95" s="601">
        <v>0.156</v>
      </c>
      <c r="E95" s="600">
        <v>0.12</v>
      </c>
      <c r="F95" s="636"/>
      <c r="G95" s="602">
        <v>480</v>
      </c>
      <c r="H95" s="450" t="s">
        <v>42</v>
      </c>
      <c r="I95" s="599"/>
      <c r="J95" s="599"/>
      <c r="K95" s="599"/>
      <c r="L95" s="599"/>
      <c r="M95" s="599"/>
      <c r="N95" s="599"/>
      <c r="O95" s="599"/>
      <c r="P95" s="599"/>
      <c r="Q95" s="599">
        <v>46010011454</v>
      </c>
      <c r="R95" s="603">
        <v>46010011454</v>
      </c>
    </row>
    <row r="96" spans="1:18" x14ac:dyDescent="0.2">
      <c r="A96" s="464"/>
      <c r="B96" s="1440"/>
      <c r="C96" s="1381">
        <v>0.156</v>
      </c>
      <c r="D96" s="601">
        <v>0.375</v>
      </c>
      <c r="E96" s="600">
        <v>0.219</v>
      </c>
      <c r="F96" s="636"/>
      <c r="G96" s="602">
        <v>876</v>
      </c>
      <c r="H96" s="450" t="s">
        <v>42</v>
      </c>
      <c r="I96" s="599"/>
      <c r="J96" s="599"/>
      <c r="K96" s="599"/>
      <c r="L96" s="599"/>
      <c r="M96" s="599"/>
      <c r="N96" s="599"/>
      <c r="O96" s="599"/>
      <c r="P96" s="599"/>
      <c r="Q96" s="599">
        <v>46010011444</v>
      </c>
      <c r="R96" s="603">
        <v>46010011444</v>
      </c>
    </row>
    <row r="97" spans="1:18" x14ac:dyDescent="0.2">
      <c r="A97" s="467"/>
      <c r="B97" s="617"/>
      <c r="C97" s="1382">
        <v>0.375</v>
      </c>
      <c r="D97" s="612">
        <v>0.497</v>
      </c>
      <c r="E97" s="611">
        <v>0.122</v>
      </c>
      <c r="F97" s="618">
        <f>SUM(E95:E97)</f>
        <v>0.46099999999999997</v>
      </c>
      <c r="G97" s="332">
        <v>488</v>
      </c>
      <c r="H97" s="457" t="s">
        <v>42</v>
      </c>
      <c r="I97" s="331"/>
      <c r="J97" s="331"/>
      <c r="K97" s="331"/>
      <c r="L97" s="331"/>
      <c r="M97" s="331"/>
      <c r="N97" s="331"/>
      <c r="O97" s="331"/>
      <c r="P97" s="331"/>
      <c r="Q97" s="331">
        <v>46010010109</v>
      </c>
      <c r="R97" s="334">
        <v>46010010109</v>
      </c>
    </row>
    <row r="98" spans="1:18" x14ac:dyDescent="0.2">
      <c r="A98" s="485">
        <v>48</v>
      </c>
      <c r="B98" s="622" t="s">
        <v>215</v>
      </c>
      <c r="C98" s="1380">
        <v>0</v>
      </c>
      <c r="D98" s="595">
        <v>0.152</v>
      </c>
      <c r="E98" s="594">
        <v>0.152</v>
      </c>
      <c r="F98" s="615"/>
      <c r="G98" s="596">
        <v>912</v>
      </c>
      <c r="H98" s="444" t="s">
        <v>42</v>
      </c>
      <c r="I98" s="500"/>
      <c r="J98" s="500"/>
      <c r="K98" s="500"/>
      <c r="L98" s="500"/>
      <c r="M98" s="500"/>
      <c r="N98" s="500"/>
      <c r="O98" s="500"/>
      <c r="P98" s="500"/>
      <c r="Q98" s="500">
        <v>46010138214</v>
      </c>
      <c r="R98" s="597">
        <v>46010138214</v>
      </c>
    </row>
    <row r="99" spans="1:18" x14ac:dyDescent="0.2">
      <c r="A99" s="464"/>
      <c r="B99" s="632"/>
      <c r="C99" s="1381">
        <v>0.152</v>
      </c>
      <c r="D99" s="601">
        <v>0.58199999999999996</v>
      </c>
      <c r="E99" s="600">
        <v>0.43</v>
      </c>
      <c r="F99" s="636">
        <f>SUM(E98:E99)</f>
        <v>0.58199999999999996</v>
      </c>
      <c r="G99" s="602">
        <v>2580</v>
      </c>
      <c r="H99" s="450" t="s">
        <v>42</v>
      </c>
      <c r="I99" s="599"/>
      <c r="J99" s="599"/>
      <c r="K99" s="599"/>
      <c r="L99" s="599"/>
      <c r="M99" s="599"/>
      <c r="N99" s="599"/>
      <c r="O99" s="599"/>
      <c r="P99" s="599"/>
      <c r="Q99" s="599">
        <v>46010145702</v>
      </c>
      <c r="R99" s="603">
        <v>46010145702</v>
      </c>
    </row>
    <row r="100" spans="1:18" x14ac:dyDescent="0.2">
      <c r="A100" s="635">
        <v>49</v>
      </c>
      <c r="B100" s="628" t="s">
        <v>354</v>
      </c>
      <c r="C100" s="1380">
        <v>0</v>
      </c>
      <c r="D100" s="595">
        <v>0.23499999999999999</v>
      </c>
      <c r="E100" s="594">
        <v>0.23499999999999999</v>
      </c>
      <c r="F100" s="615">
        <f>E100</f>
        <v>0.23499999999999999</v>
      </c>
      <c r="G100" s="596">
        <v>705</v>
      </c>
      <c r="H100" s="444" t="s">
        <v>42</v>
      </c>
      <c r="I100" s="500"/>
      <c r="J100" s="500"/>
      <c r="K100" s="500"/>
      <c r="L100" s="500"/>
      <c r="M100" s="500"/>
      <c r="N100" s="500"/>
      <c r="O100" s="500"/>
      <c r="P100" s="500"/>
      <c r="Q100" s="500">
        <v>46010166518</v>
      </c>
      <c r="R100" s="597">
        <v>46010166518</v>
      </c>
    </row>
    <row r="101" spans="1:18" x14ac:dyDescent="0.2">
      <c r="A101" s="635">
        <v>50</v>
      </c>
      <c r="B101" s="628" t="s">
        <v>355</v>
      </c>
      <c r="C101" s="1385">
        <v>0</v>
      </c>
      <c r="D101" s="283">
        <v>0.16200000000000001</v>
      </c>
      <c r="E101" s="629">
        <v>0.16200000000000001</v>
      </c>
      <c r="F101" s="1390">
        <f>E101</f>
        <v>0.16200000000000001</v>
      </c>
      <c r="G101" s="284">
        <v>486</v>
      </c>
      <c r="H101" s="285" t="s">
        <v>42</v>
      </c>
      <c r="I101" s="320"/>
      <c r="J101" s="320"/>
      <c r="K101" s="320"/>
      <c r="L101" s="320"/>
      <c r="M101" s="320"/>
      <c r="N101" s="320"/>
      <c r="O101" s="320"/>
      <c r="P101" s="320"/>
      <c r="Q101" s="320">
        <v>46010166517</v>
      </c>
      <c r="R101" s="630">
        <v>46010166517</v>
      </c>
    </row>
    <row r="102" spans="1:18" x14ac:dyDescent="0.2">
      <c r="A102" s="485">
        <v>51</v>
      </c>
      <c r="B102" s="622" t="s">
        <v>356</v>
      </c>
      <c r="C102" s="1380">
        <v>0</v>
      </c>
      <c r="D102" s="595">
        <v>0.30599999999999999</v>
      </c>
      <c r="E102" s="1391">
        <v>0.30599999999999999</v>
      </c>
      <c r="F102" s="1392"/>
      <c r="G102" s="625">
        <v>2360</v>
      </c>
      <c r="H102" s="444" t="s">
        <v>44</v>
      </c>
      <c r="I102" s="500"/>
      <c r="J102" s="500"/>
      <c r="K102" s="500"/>
      <c r="L102" s="500"/>
      <c r="M102" s="500"/>
      <c r="N102" s="500"/>
      <c r="O102" s="500"/>
      <c r="P102" s="500">
        <v>2183</v>
      </c>
      <c r="Q102" s="500">
        <v>46010124834</v>
      </c>
      <c r="R102" s="597">
        <v>46010124834</v>
      </c>
    </row>
    <row r="103" spans="1:18" x14ac:dyDescent="0.2">
      <c r="A103" s="464"/>
      <c r="B103" s="632"/>
      <c r="C103" s="1381">
        <v>0.30599999999999999</v>
      </c>
      <c r="D103" s="601">
        <v>0.81600000000000006</v>
      </c>
      <c r="E103" s="1393">
        <v>0.51</v>
      </c>
      <c r="F103" s="1394"/>
      <c r="G103" s="637">
        <v>3940</v>
      </c>
      <c r="H103" s="450" t="s">
        <v>44</v>
      </c>
      <c r="I103" s="599"/>
      <c r="J103" s="599"/>
      <c r="K103" s="599"/>
      <c r="L103" s="599"/>
      <c r="M103" s="599"/>
      <c r="N103" s="599"/>
      <c r="O103" s="599"/>
      <c r="P103" s="599"/>
      <c r="Q103" s="599">
        <v>46010145347</v>
      </c>
      <c r="R103" s="603">
        <v>46010145347</v>
      </c>
    </row>
    <row r="104" spans="1:18" x14ac:dyDescent="0.2">
      <c r="A104" s="464"/>
      <c r="B104" s="632"/>
      <c r="C104" s="1384">
        <v>0.81600000000000006</v>
      </c>
      <c r="D104" s="627">
        <v>1.5089999999999999</v>
      </c>
      <c r="E104" s="1395">
        <v>0.69299999999999995</v>
      </c>
      <c r="F104" s="1388">
        <f>SUM(E102:E104)</f>
        <v>1.5089999999999999</v>
      </c>
      <c r="G104" s="332">
        <v>5340</v>
      </c>
      <c r="H104" s="457" t="s">
        <v>44</v>
      </c>
      <c r="I104" s="331"/>
      <c r="J104" s="331"/>
      <c r="K104" s="331"/>
      <c r="L104" s="331"/>
      <c r="M104" s="331"/>
      <c r="N104" s="599"/>
      <c r="O104" s="599"/>
      <c r="P104" s="599"/>
      <c r="Q104" s="599">
        <v>46010145347</v>
      </c>
      <c r="R104" s="603">
        <v>46010166515</v>
      </c>
    </row>
    <row r="105" spans="1:18" x14ac:dyDescent="0.2">
      <c r="A105" s="485">
        <v>52</v>
      </c>
      <c r="B105" s="622" t="s">
        <v>357</v>
      </c>
      <c r="C105" s="1379">
        <v>0</v>
      </c>
      <c r="D105" s="608">
        <v>6.5000000000000002E-2</v>
      </c>
      <c r="E105" s="607">
        <v>6.5000000000000002E-2</v>
      </c>
      <c r="F105" s="620"/>
      <c r="G105" s="621">
        <v>325</v>
      </c>
      <c r="H105" s="1544" t="s">
        <v>42</v>
      </c>
      <c r="I105" s="605"/>
      <c r="J105" s="605"/>
      <c r="K105" s="605"/>
      <c r="L105" s="605"/>
      <c r="M105" s="605"/>
      <c r="N105" s="500"/>
      <c r="O105" s="500"/>
      <c r="P105" s="500"/>
      <c r="Q105" s="500">
        <v>46010020507</v>
      </c>
      <c r="R105" s="597">
        <v>46010021626</v>
      </c>
    </row>
    <row r="106" spans="1:18" x14ac:dyDescent="0.2">
      <c r="A106" s="464"/>
      <c r="B106" s="632"/>
      <c r="C106" s="1379">
        <v>6.5000000000000002E-2</v>
      </c>
      <c r="D106" s="608">
        <v>0.23799999999999999</v>
      </c>
      <c r="E106" s="607">
        <v>0.17299999999999999</v>
      </c>
      <c r="F106" s="620"/>
      <c r="G106" s="621">
        <v>692</v>
      </c>
      <c r="H106" s="1544" t="s">
        <v>42</v>
      </c>
      <c r="I106" s="605"/>
      <c r="J106" s="605"/>
      <c r="K106" s="605"/>
      <c r="L106" s="605"/>
      <c r="M106" s="605"/>
      <c r="N106" s="605"/>
      <c r="O106" s="605"/>
      <c r="P106" s="605"/>
      <c r="Q106" s="605">
        <v>46010020507</v>
      </c>
      <c r="R106" s="609">
        <v>46010021625</v>
      </c>
    </row>
    <row r="107" spans="1:18" x14ac:dyDescent="0.2">
      <c r="A107" s="464"/>
      <c r="B107" s="632"/>
      <c r="C107" s="1379">
        <v>0.23799999999999999</v>
      </c>
      <c r="D107" s="608">
        <v>0.36499999999999999</v>
      </c>
      <c r="E107" s="607">
        <v>0.127</v>
      </c>
      <c r="F107" s="620"/>
      <c r="G107" s="621">
        <v>381</v>
      </c>
      <c r="H107" s="1544" t="s">
        <v>42</v>
      </c>
      <c r="I107" s="605"/>
      <c r="J107" s="605"/>
      <c r="K107" s="605"/>
      <c r="L107" s="605"/>
      <c r="M107" s="605"/>
      <c r="N107" s="605"/>
      <c r="O107" s="605"/>
      <c r="P107" s="605"/>
      <c r="Q107" s="605">
        <v>46010021624</v>
      </c>
      <c r="R107" s="609">
        <v>46010021624</v>
      </c>
    </row>
    <row r="108" spans="1:18" x14ac:dyDescent="0.2">
      <c r="A108" s="464"/>
      <c r="B108" s="632"/>
      <c r="C108" s="1379">
        <v>0.36499999999999999</v>
      </c>
      <c r="D108" s="608">
        <v>0.44500000000000001</v>
      </c>
      <c r="E108" s="607">
        <v>0.08</v>
      </c>
      <c r="F108" s="620"/>
      <c r="G108" s="621">
        <v>400</v>
      </c>
      <c r="H108" s="1544" t="s">
        <v>42</v>
      </c>
      <c r="I108" s="599"/>
      <c r="J108" s="599"/>
      <c r="K108" s="599"/>
      <c r="L108" s="599"/>
      <c r="M108" s="599"/>
      <c r="N108" s="599"/>
      <c r="O108" s="599"/>
      <c r="P108" s="599"/>
      <c r="Q108" s="599">
        <v>46010020507</v>
      </c>
      <c r="R108" s="603">
        <v>46010020507</v>
      </c>
    </row>
    <row r="109" spans="1:18" x14ac:dyDescent="0.2">
      <c r="A109" s="464"/>
      <c r="B109" s="632"/>
      <c r="C109" s="1381">
        <v>0.44500000000000001</v>
      </c>
      <c r="D109" s="601">
        <v>0.65</v>
      </c>
      <c r="E109" s="600">
        <v>0.20499999999999999</v>
      </c>
      <c r="F109" s="636"/>
      <c r="G109" s="602">
        <v>923</v>
      </c>
      <c r="H109" s="450" t="s">
        <v>44</v>
      </c>
      <c r="I109" s="599"/>
      <c r="J109" s="599"/>
      <c r="K109" s="599"/>
      <c r="L109" s="599"/>
      <c r="M109" s="599"/>
      <c r="N109" s="599"/>
      <c r="O109" s="599"/>
      <c r="P109" s="599"/>
      <c r="Q109" s="599">
        <v>46010020507</v>
      </c>
      <c r="R109" s="603">
        <v>46010020507</v>
      </c>
    </row>
    <row r="110" spans="1:18" x14ac:dyDescent="0.2">
      <c r="A110" s="467"/>
      <c r="B110" s="617"/>
      <c r="C110" s="1381">
        <v>0.65</v>
      </c>
      <c r="D110" s="601">
        <v>1.411</v>
      </c>
      <c r="E110" s="600">
        <v>0.76100000000000001</v>
      </c>
      <c r="F110" s="636">
        <f>SUM(E105:E110)</f>
        <v>1.411</v>
      </c>
      <c r="G110" s="602">
        <v>3044</v>
      </c>
      <c r="H110" s="450" t="s">
        <v>42</v>
      </c>
      <c r="I110" s="599"/>
      <c r="J110" s="599"/>
      <c r="K110" s="599"/>
      <c r="L110" s="599"/>
      <c r="M110" s="599"/>
      <c r="N110" s="599"/>
      <c r="O110" s="599"/>
      <c r="P110" s="599"/>
      <c r="Q110" s="599">
        <v>46010020507</v>
      </c>
      <c r="R110" s="603">
        <v>46010020507</v>
      </c>
    </row>
    <row r="111" spans="1:18" x14ac:dyDescent="0.2">
      <c r="A111" s="464">
        <v>53</v>
      </c>
      <c r="B111" s="1440" t="s">
        <v>358</v>
      </c>
      <c r="C111" s="1380">
        <v>0</v>
      </c>
      <c r="D111" s="595">
        <v>0.40899999999999997</v>
      </c>
      <c r="E111" s="1391">
        <v>0.40899999999999997</v>
      </c>
      <c r="F111" s="1392"/>
      <c r="G111" s="625">
        <v>3272</v>
      </c>
      <c r="H111" s="444" t="s">
        <v>44</v>
      </c>
      <c r="I111" s="500"/>
      <c r="J111" s="500"/>
      <c r="K111" s="500"/>
      <c r="L111" s="500"/>
      <c r="M111" s="500"/>
      <c r="N111" s="500"/>
      <c r="O111" s="500"/>
      <c r="P111" s="500">
        <v>1695</v>
      </c>
      <c r="Q111" s="500">
        <v>46010032008</v>
      </c>
      <c r="R111" s="597">
        <v>46010032008</v>
      </c>
    </row>
    <row r="112" spans="1:18" x14ac:dyDescent="0.2">
      <c r="A112" s="464"/>
      <c r="B112" s="1440"/>
      <c r="C112" s="1381">
        <v>0.40899999999999997</v>
      </c>
      <c r="D112" s="601">
        <v>0.46399999999999997</v>
      </c>
      <c r="E112" s="1396">
        <v>5.5E-2</v>
      </c>
      <c r="F112" s="1397">
        <f>SUM(E111:E112)</f>
        <v>0.46399999999999997</v>
      </c>
      <c r="G112" s="602">
        <v>440</v>
      </c>
      <c r="H112" s="450" t="s">
        <v>44</v>
      </c>
      <c r="I112" s="605"/>
      <c r="J112" s="605"/>
      <c r="K112" s="605"/>
      <c r="L112" s="605"/>
      <c r="M112" s="605"/>
      <c r="N112" s="605"/>
      <c r="O112" s="605"/>
      <c r="P112" s="605"/>
      <c r="Q112" s="605">
        <v>46010047806</v>
      </c>
      <c r="R112" s="609">
        <v>46010047806</v>
      </c>
    </row>
    <row r="113" spans="1:18" x14ac:dyDescent="0.2">
      <c r="A113" s="464"/>
      <c r="B113" s="1442" t="s">
        <v>359</v>
      </c>
      <c r="C113" s="1381">
        <v>0</v>
      </c>
      <c r="D113" s="601">
        <v>0.14000000000000001</v>
      </c>
      <c r="E113" s="600">
        <v>0.14000000000000001</v>
      </c>
      <c r="F113" s="636"/>
      <c r="G113" s="602">
        <v>980</v>
      </c>
      <c r="H113" s="450" t="s">
        <v>44</v>
      </c>
      <c r="I113" s="599"/>
      <c r="J113" s="599"/>
      <c r="K113" s="599"/>
      <c r="L113" s="599"/>
      <c r="M113" s="599"/>
      <c r="N113" s="599"/>
      <c r="O113" s="599"/>
      <c r="P113" s="599"/>
      <c r="Q113" s="599">
        <v>46010032008</v>
      </c>
      <c r="R113" s="603">
        <v>46010032008</v>
      </c>
    </row>
    <row r="114" spans="1:18" x14ac:dyDescent="0.2">
      <c r="A114" s="464"/>
      <c r="B114" s="632"/>
      <c r="C114" s="1382">
        <v>0.14000000000000001</v>
      </c>
      <c r="D114" s="612">
        <v>0.186</v>
      </c>
      <c r="E114" s="611">
        <v>4.5999999999999999E-2</v>
      </c>
      <c r="F114" s="618">
        <f>SUM(E113:E114)</f>
        <v>0.186</v>
      </c>
      <c r="G114" s="332">
        <v>322</v>
      </c>
      <c r="H114" s="457" t="s">
        <v>44</v>
      </c>
      <c r="I114" s="331"/>
      <c r="J114" s="331"/>
      <c r="K114" s="331"/>
      <c r="L114" s="331"/>
      <c r="M114" s="331"/>
      <c r="N114" s="331"/>
      <c r="O114" s="331"/>
      <c r="P114" s="331"/>
      <c r="Q114" s="331">
        <v>46010047808</v>
      </c>
      <c r="R114" s="334">
        <v>46010047808</v>
      </c>
    </row>
    <row r="115" spans="1:18" x14ac:dyDescent="0.2">
      <c r="A115" s="485">
        <v>54</v>
      </c>
      <c r="B115" s="640" t="s">
        <v>360</v>
      </c>
      <c r="C115" s="1380">
        <v>0</v>
      </c>
      <c r="D115" s="595">
        <v>0.22500000000000001</v>
      </c>
      <c r="E115" s="1391">
        <v>0.22500000000000001</v>
      </c>
      <c r="F115" s="1398"/>
      <c r="G115" s="596">
        <v>957</v>
      </c>
      <c r="H115" s="444" t="s">
        <v>42</v>
      </c>
      <c r="I115" s="500"/>
      <c r="J115" s="500"/>
      <c r="K115" s="500"/>
      <c r="L115" s="500"/>
      <c r="M115" s="500"/>
      <c r="N115" s="500"/>
      <c r="O115" s="500"/>
      <c r="P115" s="500">
        <v>168</v>
      </c>
      <c r="Q115" s="500">
        <v>46010056824</v>
      </c>
      <c r="R115" s="597">
        <v>46010056824</v>
      </c>
    </row>
    <row r="116" spans="1:18" x14ac:dyDescent="0.2">
      <c r="A116" s="467"/>
      <c r="B116" s="610"/>
      <c r="C116" s="1382">
        <v>0.22500000000000001</v>
      </c>
      <c r="D116" s="612">
        <v>0.245</v>
      </c>
      <c r="E116" s="1399">
        <v>0.02</v>
      </c>
      <c r="F116" s="636">
        <f>SUM(E115:E116)</f>
        <v>0.245</v>
      </c>
      <c r="G116" s="613">
        <v>80</v>
      </c>
      <c r="H116" s="1545" t="s">
        <v>44</v>
      </c>
      <c r="I116" s="467"/>
      <c r="J116" s="467"/>
      <c r="K116" s="467"/>
      <c r="L116" s="467"/>
      <c r="M116" s="467"/>
      <c r="N116" s="467"/>
      <c r="O116" s="467"/>
      <c r="P116" s="467"/>
      <c r="Q116" s="467">
        <v>46010056824</v>
      </c>
      <c r="R116" s="614">
        <v>46010056824</v>
      </c>
    </row>
    <row r="117" spans="1:18" x14ac:dyDescent="0.2">
      <c r="A117" s="464">
        <v>55</v>
      </c>
      <c r="B117" s="632" t="s">
        <v>361</v>
      </c>
      <c r="C117" s="1380">
        <v>0</v>
      </c>
      <c r="D117" s="595">
        <v>0.19500000000000001</v>
      </c>
      <c r="E117" s="1391">
        <v>0.19500000000000001</v>
      </c>
      <c r="F117" s="1398"/>
      <c r="G117" s="596">
        <v>1040</v>
      </c>
      <c r="H117" s="444" t="s">
        <v>44</v>
      </c>
      <c r="I117" s="500"/>
      <c r="J117" s="500"/>
      <c r="K117" s="500"/>
      <c r="L117" s="500"/>
      <c r="M117" s="500"/>
      <c r="N117" s="500"/>
      <c r="O117" s="500"/>
      <c r="P117" s="500">
        <v>168</v>
      </c>
      <c r="Q117" s="500">
        <v>46010031209</v>
      </c>
      <c r="R117" s="597">
        <v>46010031209</v>
      </c>
    </row>
    <row r="118" spans="1:18" x14ac:dyDescent="0.2">
      <c r="A118" s="464"/>
      <c r="B118" s="632"/>
      <c r="C118" s="1381">
        <v>0.19500000000000001</v>
      </c>
      <c r="D118" s="601">
        <v>0.33699999999999997</v>
      </c>
      <c r="E118" s="1393">
        <v>0.14199999999999999</v>
      </c>
      <c r="F118" s="636">
        <f>SUM(E117:E118)</f>
        <v>0.33699999999999997</v>
      </c>
      <c r="G118" s="602">
        <v>966</v>
      </c>
      <c r="H118" s="450" t="s">
        <v>65</v>
      </c>
      <c r="I118" s="599"/>
      <c r="J118" s="599"/>
      <c r="K118" s="599"/>
      <c r="L118" s="599"/>
      <c r="M118" s="599"/>
      <c r="N118" s="599"/>
      <c r="O118" s="599"/>
      <c r="P118" s="599"/>
      <c r="Q118" s="599">
        <v>46010031209</v>
      </c>
      <c r="R118" s="603">
        <v>46010031209</v>
      </c>
    </row>
    <row r="119" spans="1:18" x14ac:dyDescent="0.2">
      <c r="A119" s="320">
        <v>56</v>
      </c>
      <c r="B119" s="628" t="s">
        <v>362</v>
      </c>
      <c r="C119" s="1385">
        <v>0</v>
      </c>
      <c r="D119" s="283">
        <v>0.158</v>
      </c>
      <c r="E119" s="1400">
        <v>0.158</v>
      </c>
      <c r="F119" s="1401">
        <f>E119</f>
        <v>0.158</v>
      </c>
      <c r="G119" s="284">
        <v>790</v>
      </c>
      <c r="H119" s="285" t="s">
        <v>42</v>
      </c>
      <c r="I119" s="320"/>
      <c r="J119" s="320"/>
      <c r="K119" s="320"/>
      <c r="L119" s="320"/>
      <c r="M119" s="320"/>
      <c r="N119" s="320"/>
      <c r="O119" s="320"/>
      <c r="P119" s="320"/>
      <c r="Q119" s="320">
        <v>46010062530</v>
      </c>
      <c r="R119" s="630">
        <v>46010062530</v>
      </c>
    </row>
    <row r="120" spans="1:18" x14ac:dyDescent="0.2">
      <c r="A120" s="464">
        <v>57</v>
      </c>
      <c r="B120" s="632" t="s">
        <v>363</v>
      </c>
      <c r="C120" s="1385">
        <v>0</v>
      </c>
      <c r="D120" s="283">
        <v>0.252</v>
      </c>
      <c r="E120" s="1400">
        <v>0.252</v>
      </c>
      <c r="F120" s="1401">
        <f>E120</f>
        <v>0.252</v>
      </c>
      <c r="G120" s="284">
        <v>1008</v>
      </c>
      <c r="H120" s="1549" t="s">
        <v>44</v>
      </c>
      <c r="I120" s="320"/>
      <c r="J120" s="320"/>
      <c r="K120" s="320"/>
      <c r="L120" s="320"/>
      <c r="M120" s="320"/>
      <c r="N120" s="320"/>
      <c r="O120" s="320"/>
      <c r="P120" s="320"/>
      <c r="Q120" s="320">
        <v>46010166114</v>
      </c>
      <c r="R120" s="630">
        <v>46010166114</v>
      </c>
    </row>
    <row r="121" spans="1:18" x14ac:dyDescent="0.2">
      <c r="A121" s="485">
        <v>58</v>
      </c>
      <c r="B121" s="640" t="s">
        <v>364</v>
      </c>
      <c r="C121" s="1380">
        <v>0</v>
      </c>
      <c r="D121" s="595">
        <v>3.5999999999999997E-2</v>
      </c>
      <c r="E121" s="1391">
        <v>3.5999999999999997E-2</v>
      </c>
      <c r="F121" s="1398"/>
      <c r="G121" s="596">
        <v>115</v>
      </c>
      <c r="H121" s="444" t="s">
        <v>42</v>
      </c>
      <c r="I121" s="500"/>
      <c r="J121" s="500"/>
      <c r="K121" s="500"/>
      <c r="L121" s="500"/>
      <c r="M121" s="500"/>
      <c r="N121" s="500"/>
      <c r="O121" s="500"/>
      <c r="P121" s="500"/>
      <c r="Q121" s="500">
        <v>46010021628</v>
      </c>
      <c r="R121" s="597">
        <v>46010021628</v>
      </c>
    </row>
    <row r="122" spans="1:18" x14ac:dyDescent="0.2">
      <c r="A122" s="464"/>
      <c r="B122" s="1440"/>
      <c r="C122" s="1379">
        <v>3.5999999999999997E-2</v>
      </c>
      <c r="D122" s="608">
        <v>0.155</v>
      </c>
      <c r="E122" s="1396">
        <v>0.11899999999999999</v>
      </c>
      <c r="F122" s="1397"/>
      <c r="G122" s="621">
        <v>595</v>
      </c>
      <c r="H122" s="1544" t="s">
        <v>42</v>
      </c>
      <c r="I122" s="605"/>
      <c r="J122" s="605"/>
      <c r="K122" s="605"/>
      <c r="L122" s="605"/>
      <c r="M122" s="605"/>
      <c r="N122" s="605"/>
      <c r="O122" s="605"/>
      <c r="P122" s="605"/>
      <c r="Q122" s="605">
        <v>46010021628</v>
      </c>
      <c r="R122" s="609">
        <v>46010021628</v>
      </c>
    </row>
    <row r="123" spans="1:18" x14ac:dyDescent="0.2">
      <c r="A123" s="467"/>
      <c r="B123" s="617"/>
      <c r="C123" s="1382">
        <v>0.155</v>
      </c>
      <c r="D123" s="612">
        <v>0.29200000000000004</v>
      </c>
      <c r="E123" s="1399">
        <v>0.13700000000000001</v>
      </c>
      <c r="F123" s="1388">
        <f>SUM(E121:E123)</f>
        <v>0.29200000000000004</v>
      </c>
      <c r="G123" s="613">
        <v>891</v>
      </c>
      <c r="H123" s="1545" t="s">
        <v>44</v>
      </c>
      <c r="I123" s="467"/>
      <c r="J123" s="467"/>
      <c r="K123" s="467"/>
      <c r="L123" s="467"/>
      <c r="M123" s="467"/>
      <c r="N123" s="467"/>
      <c r="O123" s="467"/>
      <c r="P123" s="467"/>
      <c r="Q123" s="467">
        <v>46010021628</v>
      </c>
      <c r="R123" s="614">
        <v>46010031208</v>
      </c>
    </row>
    <row r="124" spans="1:18" x14ac:dyDescent="0.2">
      <c r="A124" s="1441">
        <v>59</v>
      </c>
      <c r="B124" s="1440" t="s">
        <v>365</v>
      </c>
      <c r="C124" s="1380">
        <v>0</v>
      </c>
      <c r="D124" s="595">
        <v>0.17599999999999999</v>
      </c>
      <c r="E124" s="1391">
        <v>0.17599999999999999</v>
      </c>
      <c r="F124" s="1398"/>
      <c r="G124" s="596">
        <v>1056</v>
      </c>
      <c r="H124" s="444" t="s">
        <v>42</v>
      </c>
      <c r="I124" s="500"/>
      <c r="J124" s="500"/>
      <c r="K124" s="500"/>
      <c r="L124" s="500"/>
      <c r="M124" s="500"/>
      <c r="N124" s="500"/>
      <c r="O124" s="500"/>
      <c r="P124" s="500"/>
      <c r="Q124" s="500">
        <v>46010115134</v>
      </c>
      <c r="R124" s="597">
        <v>46010105056</v>
      </c>
    </row>
    <row r="125" spans="1:18" x14ac:dyDescent="0.2">
      <c r="A125" s="1350"/>
      <c r="B125" s="1440"/>
      <c r="C125" s="1382">
        <v>0.17599999999999999</v>
      </c>
      <c r="D125" s="612">
        <v>0.32099999999999995</v>
      </c>
      <c r="E125" s="1399">
        <v>0.14499999999999999</v>
      </c>
      <c r="F125" s="636">
        <f>SUM(E124:E125)</f>
        <v>0.32099999999999995</v>
      </c>
      <c r="G125" s="613">
        <v>870</v>
      </c>
      <c r="H125" s="1545" t="s">
        <v>42</v>
      </c>
      <c r="I125" s="467"/>
      <c r="J125" s="467"/>
      <c r="K125" s="467"/>
      <c r="L125" s="467"/>
      <c r="M125" s="467"/>
      <c r="N125" s="467"/>
      <c r="O125" s="467"/>
      <c r="P125" s="467"/>
      <c r="Q125" s="467">
        <v>46010115134</v>
      </c>
      <c r="R125" s="614">
        <v>46010115134</v>
      </c>
    </row>
    <row r="126" spans="1:18" x14ac:dyDescent="0.2">
      <c r="A126" s="485">
        <v>60</v>
      </c>
      <c r="B126" s="640" t="s">
        <v>366</v>
      </c>
      <c r="C126" s="1380">
        <v>0</v>
      </c>
      <c r="D126" s="595">
        <v>0.17799999999999999</v>
      </c>
      <c r="E126" s="1391">
        <v>0.17799999999999999</v>
      </c>
      <c r="F126" s="1398"/>
      <c r="G126" s="596">
        <v>1157</v>
      </c>
      <c r="H126" s="444" t="s">
        <v>44</v>
      </c>
      <c r="I126" s="500"/>
      <c r="J126" s="500"/>
      <c r="K126" s="500"/>
      <c r="L126" s="500"/>
      <c r="M126" s="500"/>
      <c r="N126" s="500"/>
      <c r="O126" s="500"/>
      <c r="P126" s="500"/>
      <c r="Q126" s="500">
        <v>46010103611</v>
      </c>
      <c r="R126" s="597">
        <v>46010103611</v>
      </c>
    </row>
    <row r="127" spans="1:18" x14ac:dyDescent="0.2">
      <c r="A127" s="467"/>
      <c r="B127" s="638"/>
      <c r="C127" s="1382">
        <v>0.17799999999999999</v>
      </c>
      <c r="D127" s="612">
        <v>0.311</v>
      </c>
      <c r="E127" s="1399">
        <v>0.13300000000000001</v>
      </c>
      <c r="F127" s="636">
        <f>SUM(E126:E127)</f>
        <v>0.311</v>
      </c>
      <c r="G127" s="613">
        <v>865</v>
      </c>
      <c r="H127" s="1545" t="s">
        <v>44</v>
      </c>
      <c r="I127" s="467"/>
      <c r="J127" s="467"/>
      <c r="K127" s="467"/>
      <c r="L127" s="467"/>
      <c r="M127" s="467"/>
      <c r="N127" s="467"/>
      <c r="O127" s="467"/>
      <c r="P127" s="467"/>
      <c r="Q127" s="467">
        <v>46010103611</v>
      </c>
      <c r="R127" s="614">
        <v>46010113709</v>
      </c>
    </row>
    <row r="128" spans="1:18" x14ac:dyDescent="0.2">
      <c r="A128" s="464">
        <v>61</v>
      </c>
      <c r="B128" s="1440" t="s">
        <v>367</v>
      </c>
      <c r="C128" s="1385">
        <v>0</v>
      </c>
      <c r="D128" s="283">
        <v>0.16800000000000001</v>
      </c>
      <c r="E128" s="1400">
        <v>0.16800000000000001</v>
      </c>
      <c r="F128" s="1401">
        <f>E128</f>
        <v>0.16800000000000001</v>
      </c>
      <c r="G128" s="284">
        <v>504</v>
      </c>
      <c r="H128" s="285" t="s">
        <v>42</v>
      </c>
      <c r="I128" s="320"/>
      <c r="J128" s="320"/>
      <c r="K128" s="320"/>
      <c r="L128" s="320"/>
      <c r="M128" s="320"/>
      <c r="N128" s="320"/>
      <c r="O128" s="320"/>
      <c r="P128" s="320"/>
      <c r="Q128" s="320">
        <v>46010072814</v>
      </c>
      <c r="R128" s="630">
        <v>46010072814</v>
      </c>
    </row>
    <row r="129" spans="1:18" x14ac:dyDescent="0.2">
      <c r="A129" s="320">
        <v>62</v>
      </c>
      <c r="B129" s="631" t="s">
        <v>149</v>
      </c>
      <c r="C129" s="1385">
        <v>0</v>
      </c>
      <c r="D129" s="283">
        <v>0.372</v>
      </c>
      <c r="E129" s="1400">
        <v>0.372</v>
      </c>
      <c r="F129" s="1401">
        <f t="shared" ref="F129:F130" si="4">E129</f>
        <v>0.372</v>
      </c>
      <c r="G129" s="284">
        <v>1488</v>
      </c>
      <c r="H129" s="285" t="s">
        <v>42</v>
      </c>
      <c r="I129" s="320"/>
      <c r="J129" s="320"/>
      <c r="K129" s="320"/>
      <c r="L129" s="320"/>
      <c r="M129" s="320"/>
      <c r="N129" s="320"/>
      <c r="O129" s="320"/>
      <c r="P129" s="320"/>
      <c r="Q129" s="320">
        <v>46010166516</v>
      </c>
      <c r="R129" s="630">
        <v>46010166516</v>
      </c>
    </row>
    <row r="130" spans="1:18" x14ac:dyDescent="0.2">
      <c r="A130" s="635">
        <v>63</v>
      </c>
      <c r="B130" s="631" t="s">
        <v>368</v>
      </c>
      <c r="C130" s="1385">
        <v>0</v>
      </c>
      <c r="D130" s="283">
        <v>0.113</v>
      </c>
      <c r="E130" s="1400">
        <v>0.113</v>
      </c>
      <c r="F130" s="1401">
        <f t="shared" si="4"/>
        <v>0.113</v>
      </c>
      <c r="G130" s="284">
        <v>880</v>
      </c>
      <c r="H130" s="285" t="s">
        <v>65</v>
      </c>
      <c r="I130" s="320"/>
      <c r="J130" s="320"/>
      <c r="K130" s="320"/>
      <c r="L130" s="320"/>
      <c r="M130" s="320"/>
      <c r="N130" s="320"/>
      <c r="O130" s="320"/>
      <c r="P130" s="320">
        <v>160</v>
      </c>
      <c r="Q130" s="320">
        <v>46010124836</v>
      </c>
      <c r="R130" s="630">
        <v>46010124836</v>
      </c>
    </row>
    <row r="131" spans="1:18" x14ac:dyDescent="0.2">
      <c r="A131" s="485">
        <v>64</v>
      </c>
      <c r="B131" s="640" t="s">
        <v>369</v>
      </c>
      <c r="C131" s="1380">
        <v>0</v>
      </c>
      <c r="D131" s="595">
        <v>7.6999999999999999E-2</v>
      </c>
      <c r="E131" s="1391">
        <v>7.6999999999999999E-2</v>
      </c>
      <c r="F131" s="1398"/>
      <c r="G131" s="596">
        <v>347</v>
      </c>
      <c r="H131" s="444" t="s">
        <v>44</v>
      </c>
      <c r="I131" s="500"/>
      <c r="J131" s="500"/>
      <c r="K131" s="500"/>
      <c r="L131" s="500"/>
      <c r="M131" s="500"/>
      <c r="N131" s="500"/>
      <c r="O131" s="500"/>
      <c r="P131" s="500"/>
      <c r="Q131" s="500">
        <v>46010134044</v>
      </c>
      <c r="R131" s="597">
        <v>46010134044</v>
      </c>
    </row>
    <row r="132" spans="1:18" x14ac:dyDescent="0.2">
      <c r="A132" s="464"/>
      <c r="B132" s="1440"/>
      <c r="C132" s="1381">
        <v>7.6999999999999999E-2</v>
      </c>
      <c r="D132" s="601">
        <v>0.161</v>
      </c>
      <c r="E132" s="1393">
        <v>8.4000000000000005E-2</v>
      </c>
      <c r="F132" s="1402"/>
      <c r="G132" s="602">
        <v>437</v>
      </c>
      <c r="H132" s="450" t="s">
        <v>65</v>
      </c>
      <c r="I132" s="599"/>
      <c r="J132" s="599"/>
      <c r="K132" s="599"/>
      <c r="L132" s="599"/>
      <c r="M132" s="599"/>
      <c r="N132" s="599"/>
      <c r="O132" s="599"/>
      <c r="P132" s="599"/>
      <c r="Q132" s="599">
        <v>46010134044</v>
      </c>
      <c r="R132" s="603">
        <v>46010134044</v>
      </c>
    </row>
    <row r="133" spans="1:18" x14ac:dyDescent="0.2">
      <c r="A133" s="467"/>
      <c r="B133" s="638"/>
      <c r="C133" s="1386">
        <v>0.161</v>
      </c>
      <c r="D133" s="634">
        <v>0.218</v>
      </c>
      <c r="E133" s="633">
        <v>5.7000000000000002E-2</v>
      </c>
      <c r="F133" s="1388">
        <f>SUM(E131:E133)</f>
        <v>0.218</v>
      </c>
      <c r="G133" s="487">
        <v>399</v>
      </c>
      <c r="H133" s="494" t="s">
        <v>44</v>
      </c>
      <c r="I133" s="464"/>
      <c r="J133" s="464"/>
      <c r="K133" s="464"/>
      <c r="L133" s="464"/>
      <c r="M133" s="464"/>
      <c r="N133" s="464"/>
      <c r="O133" s="464"/>
      <c r="P133" s="464"/>
      <c r="Q133" s="464">
        <v>46010134049</v>
      </c>
      <c r="R133" s="639">
        <v>46010134049</v>
      </c>
    </row>
    <row r="134" spans="1:18" x14ac:dyDescent="0.2">
      <c r="A134" s="464">
        <v>65</v>
      </c>
      <c r="B134" s="1440" t="s">
        <v>370</v>
      </c>
      <c r="C134" s="1385">
        <v>0</v>
      </c>
      <c r="D134" s="283">
        <v>0.71899999999999997</v>
      </c>
      <c r="E134" s="1400">
        <v>0.71899999999999997</v>
      </c>
      <c r="F134" s="1401">
        <f>E134</f>
        <v>0.71899999999999997</v>
      </c>
      <c r="G134" s="284">
        <v>4275</v>
      </c>
      <c r="H134" s="285" t="s">
        <v>42</v>
      </c>
      <c r="I134" s="320"/>
      <c r="J134" s="320"/>
      <c r="K134" s="320"/>
      <c r="L134" s="320"/>
      <c r="M134" s="320"/>
      <c r="N134" s="320"/>
      <c r="O134" s="320"/>
      <c r="P134" s="320"/>
      <c r="Q134" s="320">
        <v>46010044437</v>
      </c>
      <c r="R134" s="630">
        <v>46010044437</v>
      </c>
    </row>
    <row r="135" spans="1:18" x14ac:dyDescent="0.2">
      <c r="A135" s="485">
        <v>66</v>
      </c>
      <c r="B135" s="640" t="s">
        <v>371</v>
      </c>
      <c r="C135" s="1385">
        <v>0</v>
      </c>
      <c r="D135" s="283">
        <v>0.187</v>
      </c>
      <c r="E135" s="1403">
        <v>0.187</v>
      </c>
      <c r="F135" s="1392">
        <f t="shared" ref="F135:F138" si="5">E135</f>
        <v>0.187</v>
      </c>
      <c r="G135" s="625">
        <v>748</v>
      </c>
      <c r="H135" s="285" t="s">
        <v>42</v>
      </c>
      <c r="I135" s="320"/>
      <c r="J135" s="320"/>
      <c r="K135" s="320"/>
      <c r="L135" s="320"/>
      <c r="M135" s="320"/>
      <c r="N135" s="320"/>
      <c r="O135" s="320"/>
      <c r="P135" s="320"/>
      <c r="Q135" s="320">
        <v>46010011452</v>
      </c>
      <c r="R135" s="630">
        <v>46010011452</v>
      </c>
    </row>
    <row r="136" spans="1:18" x14ac:dyDescent="0.2">
      <c r="A136" s="320">
        <v>67</v>
      </c>
      <c r="B136" s="631" t="s">
        <v>372</v>
      </c>
      <c r="C136" s="1385">
        <v>0</v>
      </c>
      <c r="D136" s="283">
        <v>0.48799999999999999</v>
      </c>
      <c r="E136" s="629">
        <v>0.48799999999999999</v>
      </c>
      <c r="F136" s="1390">
        <f t="shared" si="5"/>
        <v>0.48799999999999999</v>
      </c>
      <c r="G136" s="284">
        <v>2541</v>
      </c>
      <c r="H136" s="1549" t="s">
        <v>44</v>
      </c>
      <c r="I136" s="500"/>
      <c r="J136" s="500"/>
      <c r="K136" s="500"/>
      <c r="L136" s="500"/>
      <c r="M136" s="500"/>
      <c r="N136" s="500"/>
      <c r="O136" s="500"/>
      <c r="P136" s="500">
        <v>548</v>
      </c>
      <c r="Q136" s="500">
        <v>46010167710</v>
      </c>
      <c r="R136" s="598">
        <v>46010167710</v>
      </c>
    </row>
    <row r="137" spans="1:18" x14ac:dyDescent="0.2">
      <c r="A137" s="467">
        <v>68</v>
      </c>
      <c r="B137" s="638" t="s">
        <v>373</v>
      </c>
      <c r="C137" s="1379">
        <v>0</v>
      </c>
      <c r="D137" s="608">
        <v>0.19</v>
      </c>
      <c r="E137" s="1396">
        <v>0.19</v>
      </c>
      <c r="F137" s="1404">
        <f t="shared" si="5"/>
        <v>0.19</v>
      </c>
      <c r="G137" s="613">
        <v>760</v>
      </c>
      <c r="H137" s="1544" t="s">
        <v>42</v>
      </c>
      <c r="I137" s="500"/>
      <c r="J137" s="500"/>
      <c r="K137" s="500"/>
      <c r="L137" s="500"/>
      <c r="M137" s="500"/>
      <c r="N137" s="500"/>
      <c r="O137" s="500"/>
      <c r="P137" s="500"/>
      <c r="Q137" s="500">
        <v>46010103609</v>
      </c>
      <c r="R137" s="597">
        <v>46010103609</v>
      </c>
    </row>
    <row r="138" spans="1:18" x14ac:dyDescent="0.2">
      <c r="A138" s="464">
        <v>69</v>
      </c>
      <c r="B138" s="1440" t="s">
        <v>374</v>
      </c>
      <c r="C138" s="1380">
        <v>0</v>
      </c>
      <c r="D138" s="595">
        <v>0.121</v>
      </c>
      <c r="E138" s="1391">
        <v>0.121</v>
      </c>
      <c r="F138" s="1398">
        <f t="shared" si="5"/>
        <v>0.121</v>
      </c>
      <c r="G138" s="596">
        <v>363</v>
      </c>
      <c r="H138" s="444" t="s">
        <v>42</v>
      </c>
      <c r="I138" s="500"/>
      <c r="J138" s="500"/>
      <c r="K138" s="500"/>
      <c r="L138" s="500"/>
      <c r="M138" s="500"/>
      <c r="N138" s="500"/>
      <c r="O138" s="500"/>
      <c r="P138" s="500"/>
      <c r="Q138" s="500">
        <v>46010166026</v>
      </c>
      <c r="R138" s="597">
        <v>46010166026</v>
      </c>
    </row>
    <row r="139" spans="1:18" x14ac:dyDescent="0.2">
      <c r="A139" s="485">
        <v>70</v>
      </c>
      <c r="B139" s="640" t="s">
        <v>95</v>
      </c>
      <c r="C139" s="1380">
        <v>0</v>
      </c>
      <c r="D139" s="595">
        <v>0.34699999999999998</v>
      </c>
      <c r="E139" s="1391">
        <v>0.34699999999999998</v>
      </c>
      <c r="F139" s="1398"/>
      <c r="G139" s="596">
        <v>2342</v>
      </c>
      <c r="H139" s="444" t="s">
        <v>65</v>
      </c>
      <c r="I139" s="500"/>
      <c r="J139" s="500"/>
      <c r="K139" s="500"/>
      <c r="L139" s="500"/>
      <c r="M139" s="500"/>
      <c r="N139" s="500"/>
      <c r="O139" s="500"/>
      <c r="P139" s="500">
        <v>2702</v>
      </c>
      <c r="Q139" s="500">
        <v>46010073926</v>
      </c>
      <c r="R139" s="597">
        <v>46010073926</v>
      </c>
    </row>
    <row r="140" spans="1:18" x14ac:dyDescent="0.2">
      <c r="A140" s="464"/>
      <c r="B140" s="1440"/>
      <c r="C140" s="1379">
        <v>0.34699999999999998</v>
      </c>
      <c r="D140" s="608">
        <v>0.52200000000000002</v>
      </c>
      <c r="E140" s="1396">
        <v>0.17499999999999999</v>
      </c>
      <c r="F140" s="1397"/>
      <c r="G140" s="621">
        <v>1186</v>
      </c>
      <c r="H140" s="1544" t="s">
        <v>65</v>
      </c>
      <c r="I140" s="605"/>
      <c r="J140" s="605"/>
      <c r="K140" s="605"/>
      <c r="L140" s="605"/>
      <c r="M140" s="605"/>
      <c r="N140" s="605"/>
      <c r="O140" s="605"/>
      <c r="P140" s="605"/>
      <c r="Q140" s="605">
        <v>46010073926</v>
      </c>
      <c r="R140" s="609">
        <v>46010124343</v>
      </c>
    </row>
    <row r="141" spans="1:18" x14ac:dyDescent="0.2">
      <c r="A141" s="467"/>
      <c r="B141" s="638"/>
      <c r="C141" s="1381">
        <v>0.52200000000000002</v>
      </c>
      <c r="D141" s="601">
        <v>0.77</v>
      </c>
      <c r="E141" s="1395">
        <v>0.248</v>
      </c>
      <c r="F141" s="1405">
        <f>SUM(E139:E141)</f>
        <v>0.77</v>
      </c>
      <c r="G141" s="332">
        <v>1612</v>
      </c>
      <c r="H141" s="450" t="s">
        <v>65</v>
      </c>
      <c r="I141" s="599"/>
      <c r="J141" s="599"/>
      <c r="K141" s="599"/>
      <c r="L141" s="599"/>
      <c r="M141" s="599"/>
      <c r="N141" s="599"/>
      <c r="O141" s="599"/>
      <c r="P141" s="599">
        <v>1066</v>
      </c>
      <c r="Q141" s="599">
        <v>46010073926</v>
      </c>
      <c r="R141" s="603">
        <v>46010124343</v>
      </c>
    </row>
    <row r="142" spans="1:18" x14ac:dyDescent="0.2">
      <c r="A142" s="464">
        <v>71</v>
      </c>
      <c r="B142" s="1440" t="s">
        <v>375</v>
      </c>
      <c r="C142" s="1380">
        <v>0</v>
      </c>
      <c r="D142" s="595">
        <v>9.5000000000000001E-2</v>
      </c>
      <c r="E142" s="1396">
        <v>9.5000000000000001E-2</v>
      </c>
      <c r="F142" s="1397"/>
      <c r="G142" s="621">
        <v>475</v>
      </c>
      <c r="H142" s="444" t="s">
        <v>42</v>
      </c>
      <c r="I142" s="500"/>
      <c r="J142" s="500"/>
      <c r="K142" s="500"/>
      <c r="L142" s="500"/>
      <c r="M142" s="500"/>
      <c r="N142" s="500"/>
      <c r="O142" s="500"/>
      <c r="P142" s="500"/>
      <c r="Q142" s="500">
        <v>46010020713</v>
      </c>
      <c r="R142" s="597">
        <v>46010020713</v>
      </c>
    </row>
    <row r="143" spans="1:18" x14ac:dyDescent="0.2">
      <c r="A143" s="464"/>
      <c r="B143" s="1440"/>
      <c r="C143" s="1381">
        <v>9.5000000000000001E-2</v>
      </c>
      <c r="D143" s="601">
        <v>0.32</v>
      </c>
      <c r="E143" s="600">
        <v>0.22499999999999998</v>
      </c>
      <c r="F143" s="636">
        <f>SUM(E142:E143)</f>
        <v>0.31999999999999995</v>
      </c>
      <c r="G143" s="602">
        <v>1435</v>
      </c>
      <c r="H143" s="450" t="s">
        <v>42</v>
      </c>
      <c r="I143" s="599"/>
      <c r="J143" s="599"/>
      <c r="K143" s="599"/>
      <c r="L143" s="599"/>
      <c r="M143" s="599"/>
      <c r="N143" s="599"/>
      <c r="O143" s="599"/>
      <c r="P143" s="599"/>
      <c r="Q143" s="599">
        <v>46010030813</v>
      </c>
      <c r="R143" s="603">
        <v>46010030813</v>
      </c>
    </row>
    <row r="144" spans="1:18" x14ac:dyDescent="0.2">
      <c r="A144" s="485">
        <v>72</v>
      </c>
      <c r="B144" s="640" t="s">
        <v>376</v>
      </c>
      <c r="C144" s="1380">
        <v>0</v>
      </c>
      <c r="D144" s="595">
        <v>0.311</v>
      </c>
      <c r="E144" s="594">
        <v>0.311</v>
      </c>
      <c r="F144" s="615"/>
      <c r="G144" s="596">
        <v>1711</v>
      </c>
      <c r="H144" s="444" t="s">
        <v>42</v>
      </c>
      <c r="I144" s="500"/>
      <c r="J144" s="500"/>
      <c r="K144" s="500"/>
      <c r="L144" s="500"/>
      <c r="M144" s="500"/>
      <c r="N144" s="500"/>
      <c r="O144" s="500"/>
      <c r="P144" s="500">
        <v>2450</v>
      </c>
      <c r="Q144" s="500">
        <v>46010057047</v>
      </c>
      <c r="R144" s="597">
        <v>46010057047</v>
      </c>
    </row>
    <row r="145" spans="1:18" x14ac:dyDescent="0.2">
      <c r="A145" s="464"/>
      <c r="B145" s="1440"/>
      <c r="C145" s="1379">
        <v>0.311</v>
      </c>
      <c r="D145" s="608">
        <v>1.081</v>
      </c>
      <c r="E145" s="607">
        <v>0.77</v>
      </c>
      <c r="F145" s="620"/>
      <c r="G145" s="621">
        <v>6375</v>
      </c>
      <c r="H145" s="1544" t="s">
        <v>44</v>
      </c>
      <c r="I145" s="605"/>
      <c r="J145" s="605"/>
      <c r="K145" s="605"/>
      <c r="L145" s="605"/>
      <c r="M145" s="605"/>
      <c r="N145" s="605"/>
      <c r="O145" s="605"/>
      <c r="P145" s="605"/>
      <c r="Q145" s="605">
        <v>46010057047</v>
      </c>
      <c r="R145" s="609">
        <v>46010098513</v>
      </c>
    </row>
    <row r="146" spans="1:18" x14ac:dyDescent="0.2">
      <c r="A146" s="464"/>
      <c r="B146" s="1440"/>
      <c r="C146" s="1379">
        <v>1.081</v>
      </c>
      <c r="D146" s="608">
        <v>1.4710000000000001</v>
      </c>
      <c r="E146" s="607">
        <v>0.39</v>
      </c>
      <c r="F146" s="620"/>
      <c r="G146" s="621">
        <v>3231</v>
      </c>
      <c r="H146" s="1544" t="s">
        <v>44</v>
      </c>
      <c r="I146" s="605"/>
      <c r="J146" s="605"/>
      <c r="K146" s="605"/>
      <c r="L146" s="605"/>
      <c r="M146" s="605"/>
      <c r="N146" s="605"/>
      <c r="O146" s="605"/>
      <c r="P146" s="605"/>
      <c r="Q146" s="605">
        <v>46010057047</v>
      </c>
      <c r="R146" s="609">
        <v>46010098513</v>
      </c>
    </row>
    <row r="147" spans="1:18" x14ac:dyDescent="0.2">
      <c r="A147" s="467"/>
      <c r="B147" s="638"/>
      <c r="C147" s="1382">
        <v>0.311</v>
      </c>
      <c r="D147" s="612">
        <v>1.006</v>
      </c>
      <c r="E147" s="611">
        <f>D147-C147</f>
        <v>0.69500000000000006</v>
      </c>
      <c r="F147" s="618">
        <f>SUM(E144:E147)</f>
        <v>2.1660000000000004</v>
      </c>
      <c r="G147" s="613">
        <v>3056</v>
      </c>
      <c r="H147" s="1545" t="s">
        <v>65</v>
      </c>
      <c r="I147" s="467"/>
      <c r="J147" s="467"/>
      <c r="K147" s="467"/>
      <c r="L147" s="467"/>
      <c r="M147" s="467"/>
      <c r="N147" s="467"/>
      <c r="O147" s="467"/>
      <c r="P147" s="467"/>
      <c r="Q147" s="467">
        <v>46010057047</v>
      </c>
      <c r="R147" s="614">
        <v>46010098513</v>
      </c>
    </row>
    <row r="148" spans="1:18" x14ac:dyDescent="0.2">
      <c r="A148" s="485">
        <v>73</v>
      </c>
      <c r="B148" s="640" t="s">
        <v>377</v>
      </c>
      <c r="C148" s="1380">
        <v>0</v>
      </c>
      <c r="D148" s="595">
        <v>0.23699999999999999</v>
      </c>
      <c r="E148" s="594">
        <v>0.23699999999999999</v>
      </c>
      <c r="F148" s="615"/>
      <c r="G148" s="596">
        <v>1090</v>
      </c>
      <c r="H148" s="444" t="s">
        <v>42</v>
      </c>
      <c r="I148" s="500"/>
      <c r="J148" s="500"/>
      <c r="K148" s="500"/>
      <c r="L148" s="500"/>
      <c r="M148" s="500"/>
      <c r="N148" s="500"/>
      <c r="O148" s="500"/>
      <c r="P148" s="500"/>
      <c r="Q148" s="500">
        <v>46010062532</v>
      </c>
      <c r="R148" s="597">
        <v>46010062532</v>
      </c>
    </row>
    <row r="149" spans="1:18" x14ac:dyDescent="0.2">
      <c r="A149" s="464"/>
      <c r="B149" s="1440"/>
      <c r="C149" s="1382">
        <v>0.23699999999999999</v>
      </c>
      <c r="D149" s="612">
        <v>0.26300000000000001</v>
      </c>
      <c r="E149" s="611">
        <v>2.5999999999999999E-2</v>
      </c>
      <c r="F149" s="636">
        <f>SUM(E148:E149)</f>
        <v>0.26300000000000001</v>
      </c>
      <c r="G149" s="613">
        <v>140</v>
      </c>
      <c r="H149" s="1545" t="s">
        <v>44</v>
      </c>
      <c r="I149" s="467"/>
      <c r="J149" s="467"/>
      <c r="K149" s="467"/>
      <c r="L149" s="467"/>
      <c r="M149" s="467"/>
      <c r="N149" s="467"/>
      <c r="O149" s="467"/>
      <c r="P149" s="467"/>
      <c r="Q149" s="467">
        <v>46010062532</v>
      </c>
      <c r="R149" s="614">
        <v>46010062532</v>
      </c>
    </row>
    <row r="150" spans="1:18" x14ac:dyDescent="0.2">
      <c r="A150" s="320">
        <v>74</v>
      </c>
      <c r="B150" s="631" t="s">
        <v>378</v>
      </c>
      <c r="C150" s="1385">
        <v>0</v>
      </c>
      <c r="D150" s="283">
        <v>0.36499999999999999</v>
      </c>
      <c r="E150" s="629">
        <v>0.36499999999999999</v>
      </c>
      <c r="F150" s="1390">
        <f>E150</f>
        <v>0.36499999999999999</v>
      </c>
      <c r="G150" s="284">
        <v>1825</v>
      </c>
      <c r="H150" s="285" t="s">
        <v>42</v>
      </c>
      <c r="I150" s="320"/>
      <c r="J150" s="320"/>
      <c r="K150" s="320"/>
      <c r="L150" s="320"/>
      <c r="M150" s="320"/>
      <c r="N150" s="320"/>
      <c r="O150" s="320"/>
      <c r="P150" s="320"/>
      <c r="Q150" s="320">
        <v>46010155583</v>
      </c>
      <c r="R150" s="630">
        <v>46010155583</v>
      </c>
    </row>
    <row r="151" spans="1:18" x14ac:dyDescent="0.2">
      <c r="A151" s="485">
        <v>75</v>
      </c>
      <c r="B151" s="640" t="s">
        <v>379</v>
      </c>
      <c r="C151" s="1380">
        <v>0</v>
      </c>
      <c r="D151" s="595">
        <v>0.26600000000000001</v>
      </c>
      <c r="E151" s="594">
        <v>0.26600000000000001</v>
      </c>
      <c r="F151" s="615"/>
      <c r="G151" s="596">
        <v>1995</v>
      </c>
      <c r="H151" s="444" t="s">
        <v>44</v>
      </c>
      <c r="I151" s="500"/>
      <c r="J151" s="500"/>
      <c r="K151" s="500"/>
      <c r="L151" s="500"/>
      <c r="M151" s="500"/>
      <c r="N151" s="500"/>
      <c r="O151" s="500"/>
      <c r="P151" s="500">
        <v>856</v>
      </c>
      <c r="Q151" s="500">
        <v>46010047811</v>
      </c>
      <c r="R151" s="597">
        <v>46010047811</v>
      </c>
    </row>
    <row r="152" spans="1:18" x14ac:dyDescent="0.2">
      <c r="A152" s="467"/>
      <c r="B152" s="638"/>
      <c r="C152" s="1384">
        <v>0.26600000000000001</v>
      </c>
      <c r="D152" s="627">
        <v>0.45600000000000002</v>
      </c>
      <c r="E152" s="626">
        <v>0.19</v>
      </c>
      <c r="F152" s="636">
        <f>SUM(E151:E152)</f>
        <v>0.45600000000000002</v>
      </c>
      <c r="G152" s="332">
        <v>1425</v>
      </c>
      <c r="H152" s="457" t="s">
        <v>44</v>
      </c>
      <c r="I152" s="331"/>
      <c r="J152" s="331"/>
      <c r="K152" s="331"/>
      <c r="L152" s="331"/>
      <c r="M152" s="331"/>
      <c r="N152" s="331"/>
      <c r="O152" s="331"/>
      <c r="P152" s="331"/>
      <c r="Q152" s="331">
        <v>46010047811</v>
      </c>
      <c r="R152" s="334">
        <v>46010047811</v>
      </c>
    </row>
    <row r="153" spans="1:18" x14ac:dyDescent="0.2">
      <c r="A153" s="467">
        <v>76</v>
      </c>
      <c r="B153" s="638" t="s">
        <v>380</v>
      </c>
      <c r="C153" s="1385">
        <v>0</v>
      </c>
      <c r="D153" s="283">
        <v>0.2</v>
      </c>
      <c r="E153" s="629">
        <v>0.2</v>
      </c>
      <c r="F153" s="1390">
        <f>E153</f>
        <v>0.2</v>
      </c>
      <c r="G153" s="284">
        <v>600</v>
      </c>
      <c r="H153" s="285" t="s">
        <v>10</v>
      </c>
      <c r="I153" s="320"/>
      <c r="J153" s="320"/>
      <c r="K153" s="320"/>
      <c r="L153" s="320"/>
      <c r="M153" s="320"/>
      <c r="N153" s="320"/>
      <c r="O153" s="320"/>
      <c r="P153" s="320"/>
      <c r="Q153" s="320">
        <v>46010010616</v>
      </c>
      <c r="R153" s="630">
        <v>46010010616</v>
      </c>
    </row>
    <row r="154" spans="1:18" x14ac:dyDescent="0.2">
      <c r="A154" s="320">
        <v>77</v>
      </c>
      <c r="B154" s="631" t="s">
        <v>381</v>
      </c>
      <c r="C154" s="1380">
        <v>0</v>
      </c>
      <c r="D154" s="595">
        <v>0.17799999999999999</v>
      </c>
      <c r="E154" s="594">
        <v>0.17799999999999999</v>
      </c>
      <c r="F154" s="615">
        <f t="shared" ref="F154:F155" si="6">E154</f>
        <v>0.17799999999999999</v>
      </c>
      <c r="G154" s="596">
        <v>676</v>
      </c>
      <c r="H154" s="444" t="s">
        <v>42</v>
      </c>
      <c r="I154" s="500"/>
      <c r="J154" s="500"/>
      <c r="K154" s="500"/>
      <c r="L154" s="500"/>
      <c r="M154" s="500"/>
      <c r="N154" s="500"/>
      <c r="O154" s="500"/>
      <c r="P154" s="500"/>
      <c r="Q154" s="500">
        <v>46010011449</v>
      </c>
      <c r="R154" s="597">
        <v>46010011449</v>
      </c>
    </row>
    <row r="155" spans="1:18" x14ac:dyDescent="0.2">
      <c r="A155" s="464">
        <v>78</v>
      </c>
      <c r="B155" s="1440" t="s">
        <v>382</v>
      </c>
      <c r="C155" s="1385">
        <v>0</v>
      </c>
      <c r="D155" s="283">
        <v>0.13</v>
      </c>
      <c r="E155" s="629">
        <v>0.13</v>
      </c>
      <c r="F155" s="1390">
        <f t="shared" si="6"/>
        <v>0.13</v>
      </c>
      <c r="G155" s="284">
        <v>520</v>
      </c>
      <c r="H155" s="285" t="s">
        <v>42</v>
      </c>
      <c r="I155" s="320"/>
      <c r="J155" s="320"/>
      <c r="K155" s="320"/>
      <c r="L155" s="320"/>
      <c r="M155" s="320"/>
      <c r="N155" s="320"/>
      <c r="O155" s="320"/>
      <c r="P155" s="320"/>
      <c r="Q155" s="320">
        <v>46010062531</v>
      </c>
      <c r="R155" s="630">
        <v>46010062531</v>
      </c>
    </row>
    <row r="156" spans="1:18" x14ac:dyDescent="0.2">
      <c r="A156" s="485">
        <v>79</v>
      </c>
      <c r="B156" s="640" t="s">
        <v>383</v>
      </c>
      <c r="C156" s="1380">
        <v>0</v>
      </c>
      <c r="D156" s="595">
        <v>0.58499999999999996</v>
      </c>
      <c r="E156" s="594">
        <v>0.58499999999999996</v>
      </c>
      <c r="F156" s="615"/>
      <c r="G156" s="596">
        <v>4680</v>
      </c>
      <c r="H156" s="444" t="s">
        <v>44</v>
      </c>
      <c r="I156" s="500"/>
      <c r="J156" s="500"/>
      <c r="K156" s="500"/>
      <c r="L156" s="500"/>
      <c r="M156" s="500"/>
      <c r="N156" s="500"/>
      <c r="O156" s="500"/>
      <c r="P156" s="500">
        <v>5709</v>
      </c>
      <c r="Q156" s="500">
        <v>46010112602</v>
      </c>
      <c r="R156" s="597">
        <v>46010112602</v>
      </c>
    </row>
    <row r="157" spans="1:18" x14ac:dyDescent="0.2">
      <c r="A157" s="464"/>
      <c r="B157" s="1440"/>
      <c r="C157" s="1381">
        <v>0.58499999999999996</v>
      </c>
      <c r="D157" s="601">
        <v>1.63</v>
      </c>
      <c r="E157" s="600">
        <v>1.0449999999999999</v>
      </c>
      <c r="F157" s="636"/>
      <c r="G157" s="602">
        <v>8360</v>
      </c>
      <c r="H157" s="450" t="s">
        <v>44</v>
      </c>
      <c r="I157" s="599"/>
      <c r="J157" s="599"/>
      <c r="K157" s="599"/>
      <c r="L157" s="599"/>
      <c r="M157" s="599"/>
      <c r="N157" s="599"/>
      <c r="O157" s="599"/>
      <c r="P157" s="599"/>
      <c r="Q157" s="599">
        <v>46010108015</v>
      </c>
      <c r="R157" s="603">
        <v>46010108015</v>
      </c>
    </row>
    <row r="158" spans="1:18" x14ac:dyDescent="0.2">
      <c r="A158" s="467"/>
      <c r="B158" s="638"/>
      <c r="C158" s="1381">
        <v>1.63</v>
      </c>
      <c r="D158" s="601">
        <v>2.6739999999999999</v>
      </c>
      <c r="E158" s="600">
        <v>1.044</v>
      </c>
      <c r="F158" s="1388">
        <f>SUM(E156:E158)</f>
        <v>2.6739999999999999</v>
      </c>
      <c r="G158" s="602">
        <v>8352</v>
      </c>
      <c r="H158" s="450" t="s">
        <v>44</v>
      </c>
      <c r="I158" s="599"/>
      <c r="J158" s="599"/>
      <c r="K158" s="599"/>
      <c r="L158" s="599"/>
      <c r="M158" s="599"/>
      <c r="N158" s="599"/>
      <c r="O158" s="599"/>
      <c r="P158" s="599"/>
      <c r="Q158" s="599">
        <v>46010108015</v>
      </c>
      <c r="R158" s="603">
        <v>46010155586</v>
      </c>
    </row>
    <row r="159" spans="1:18" x14ac:dyDescent="0.2">
      <c r="A159" s="464">
        <v>80</v>
      </c>
      <c r="B159" s="1440" t="s">
        <v>384</v>
      </c>
      <c r="C159" s="1380">
        <v>0</v>
      </c>
      <c r="D159" s="595">
        <v>8.1000000000000003E-2</v>
      </c>
      <c r="E159" s="594">
        <v>8.1000000000000003E-2</v>
      </c>
      <c r="F159" s="1389">
        <f>E159</f>
        <v>8.1000000000000003E-2</v>
      </c>
      <c r="G159" s="625">
        <v>968</v>
      </c>
      <c r="H159" s="444" t="s">
        <v>65</v>
      </c>
      <c r="I159" s="500"/>
      <c r="J159" s="500"/>
      <c r="K159" s="500"/>
      <c r="L159" s="500"/>
      <c r="M159" s="500"/>
      <c r="N159" s="500"/>
      <c r="O159" s="500"/>
      <c r="P159" s="500">
        <v>566</v>
      </c>
      <c r="Q159" s="500">
        <v>46010073009</v>
      </c>
      <c r="R159" s="597">
        <v>46010073009</v>
      </c>
    </row>
    <row r="160" spans="1:18" x14ac:dyDescent="0.2">
      <c r="A160" s="485">
        <v>81</v>
      </c>
      <c r="B160" s="640" t="s">
        <v>157</v>
      </c>
      <c r="C160" s="1380">
        <v>0</v>
      </c>
      <c r="D160" s="595">
        <v>8.4000000000000005E-2</v>
      </c>
      <c r="E160" s="594">
        <v>8.4000000000000005E-2</v>
      </c>
      <c r="F160" s="615"/>
      <c r="G160" s="596">
        <v>420</v>
      </c>
      <c r="H160" s="444" t="s">
        <v>65</v>
      </c>
      <c r="I160" s="500"/>
      <c r="J160" s="500"/>
      <c r="K160" s="500"/>
      <c r="L160" s="500"/>
      <c r="M160" s="500"/>
      <c r="N160" s="500"/>
      <c r="O160" s="500"/>
      <c r="P160" s="500">
        <v>1092</v>
      </c>
      <c r="Q160" s="500">
        <v>46010073925</v>
      </c>
      <c r="R160" s="597">
        <v>46010073925</v>
      </c>
    </row>
    <row r="161" spans="1:18" x14ac:dyDescent="0.2">
      <c r="A161" s="464"/>
      <c r="B161" s="1440"/>
      <c r="C161" s="1379">
        <v>8.4000000000000005E-2</v>
      </c>
      <c r="D161" s="608">
        <v>0.24399999999999999</v>
      </c>
      <c r="E161" s="607">
        <v>0.16</v>
      </c>
      <c r="F161" s="620"/>
      <c r="G161" s="621">
        <v>1048</v>
      </c>
      <c r="H161" s="1544" t="s">
        <v>65</v>
      </c>
      <c r="I161" s="605"/>
      <c r="J161" s="605"/>
      <c r="K161" s="605"/>
      <c r="L161" s="605"/>
      <c r="M161" s="605"/>
      <c r="N161" s="605"/>
      <c r="O161" s="605"/>
      <c r="P161" s="605"/>
      <c r="Q161" s="605">
        <v>46010073925</v>
      </c>
      <c r="R161" s="609">
        <v>46010073925</v>
      </c>
    </row>
    <row r="162" spans="1:18" x14ac:dyDescent="0.2">
      <c r="A162" s="467"/>
      <c r="B162" s="638"/>
      <c r="C162" s="1381">
        <v>0.24399999999999999</v>
      </c>
      <c r="D162" s="601">
        <v>0.38700000000000001</v>
      </c>
      <c r="E162" s="600">
        <v>0.14299999999999999</v>
      </c>
      <c r="F162" s="1388">
        <f>SUM(E160:E162)</f>
        <v>0.38700000000000001</v>
      </c>
      <c r="G162" s="602">
        <v>930</v>
      </c>
      <c r="H162" s="450" t="s">
        <v>44</v>
      </c>
      <c r="I162" s="599"/>
      <c r="J162" s="599"/>
      <c r="K162" s="599"/>
      <c r="L162" s="599"/>
      <c r="M162" s="599"/>
      <c r="N162" s="599"/>
      <c r="O162" s="599"/>
      <c r="P162" s="599"/>
      <c r="Q162" s="599">
        <v>46010134043</v>
      </c>
      <c r="R162" s="603">
        <v>46010134043</v>
      </c>
    </row>
    <row r="163" spans="1:18" x14ac:dyDescent="0.2">
      <c r="A163" s="464">
        <v>82</v>
      </c>
      <c r="B163" s="1440" t="s">
        <v>385</v>
      </c>
      <c r="C163" s="1380">
        <v>0</v>
      </c>
      <c r="D163" s="595">
        <v>0.20699999999999999</v>
      </c>
      <c r="E163" s="594">
        <v>0.20699999999999999</v>
      </c>
      <c r="F163" s="615"/>
      <c r="G163" s="596">
        <v>2378</v>
      </c>
      <c r="H163" s="444" t="s">
        <v>44</v>
      </c>
      <c r="I163" s="500"/>
      <c r="J163" s="500"/>
      <c r="K163" s="500"/>
      <c r="L163" s="500"/>
      <c r="M163" s="500"/>
      <c r="N163" s="500"/>
      <c r="O163" s="500"/>
      <c r="P163" s="500">
        <v>520</v>
      </c>
      <c r="Q163" s="500">
        <v>46010020303</v>
      </c>
      <c r="R163" s="597">
        <v>46010073015</v>
      </c>
    </row>
    <row r="164" spans="1:18" x14ac:dyDescent="0.2">
      <c r="A164" s="464"/>
      <c r="B164" s="1440"/>
      <c r="C164" s="1379">
        <v>0.20699999999999999</v>
      </c>
      <c r="D164" s="608">
        <v>2.7719999999999998</v>
      </c>
      <c r="E164" s="607">
        <v>2.5649999999999999</v>
      </c>
      <c r="F164" s="636">
        <f>SUM(E163:E164)</f>
        <v>2.7719999999999998</v>
      </c>
      <c r="G164" s="621">
        <v>21993</v>
      </c>
      <c r="H164" s="1544" t="s">
        <v>44</v>
      </c>
      <c r="I164" s="605"/>
      <c r="J164" s="605"/>
      <c r="K164" s="605"/>
      <c r="L164" s="605"/>
      <c r="M164" s="605"/>
      <c r="N164" s="605"/>
      <c r="O164" s="605"/>
      <c r="P164" s="605">
        <v>4562</v>
      </c>
      <c r="Q164" s="605">
        <v>46010020303</v>
      </c>
      <c r="R164" s="609">
        <v>46010020303</v>
      </c>
    </row>
    <row r="165" spans="1:18" x14ac:dyDescent="0.2">
      <c r="A165" s="485">
        <v>83</v>
      </c>
      <c r="B165" s="640" t="s">
        <v>386</v>
      </c>
      <c r="C165" s="1380">
        <v>0</v>
      </c>
      <c r="D165" s="595">
        <v>5.8999999999999997E-2</v>
      </c>
      <c r="E165" s="594">
        <v>5.8999999999999997E-2</v>
      </c>
      <c r="F165" s="615"/>
      <c r="G165" s="596">
        <v>553</v>
      </c>
      <c r="H165" s="444" t="s">
        <v>65</v>
      </c>
      <c r="I165" s="500"/>
      <c r="J165" s="500"/>
      <c r="K165" s="500"/>
      <c r="L165" s="500"/>
      <c r="M165" s="500"/>
      <c r="N165" s="500"/>
      <c r="O165" s="500"/>
      <c r="P165" s="500">
        <v>1181</v>
      </c>
      <c r="Q165" s="500">
        <v>46010072917</v>
      </c>
      <c r="R165" s="597">
        <v>46010072917</v>
      </c>
    </row>
    <row r="166" spans="1:18" x14ac:dyDescent="0.2">
      <c r="A166" s="467"/>
      <c r="B166" s="638"/>
      <c r="C166" s="1381">
        <v>5.8999999999999997E-2</v>
      </c>
      <c r="D166" s="601">
        <v>0.29599999999999999</v>
      </c>
      <c r="E166" s="600">
        <v>0.23699999999999999</v>
      </c>
      <c r="F166" s="636">
        <f>SUM(E165:E166)</f>
        <v>0.29599999999999999</v>
      </c>
      <c r="G166" s="602">
        <v>1659</v>
      </c>
      <c r="H166" s="450" t="s">
        <v>44</v>
      </c>
      <c r="I166" s="599"/>
      <c r="J166" s="599"/>
      <c r="K166" s="599"/>
      <c r="L166" s="599"/>
      <c r="M166" s="599"/>
      <c r="N166" s="599"/>
      <c r="O166" s="599"/>
      <c r="P166" s="599"/>
      <c r="Q166" s="599">
        <v>46010072917</v>
      </c>
      <c r="R166" s="603">
        <v>46010072917</v>
      </c>
    </row>
    <row r="167" spans="1:18" x14ac:dyDescent="0.2">
      <c r="A167" s="464">
        <v>84</v>
      </c>
      <c r="B167" s="1440" t="s">
        <v>387</v>
      </c>
      <c r="C167" s="1380">
        <v>0</v>
      </c>
      <c r="D167" s="595">
        <v>0.20699999999999999</v>
      </c>
      <c r="E167" s="594">
        <v>0.20699999999999999</v>
      </c>
      <c r="F167" s="615">
        <f>E167</f>
        <v>0.20699999999999999</v>
      </c>
      <c r="G167" s="596">
        <v>828</v>
      </c>
      <c r="H167" s="444" t="s">
        <v>42</v>
      </c>
      <c r="I167" s="500"/>
      <c r="J167" s="500"/>
      <c r="K167" s="500"/>
      <c r="L167" s="500"/>
      <c r="M167" s="500"/>
      <c r="N167" s="500"/>
      <c r="O167" s="500"/>
      <c r="P167" s="500"/>
      <c r="Q167" s="500">
        <v>46010056823</v>
      </c>
      <c r="R167" s="597">
        <v>46010056823</v>
      </c>
    </row>
    <row r="168" spans="1:18" x14ac:dyDescent="0.2">
      <c r="A168" s="485">
        <v>85</v>
      </c>
      <c r="B168" s="640" t="s">
        <v>388</v>
      </c>
      <c r="C168" s="1380">
        <v>0</v>
      </c>
      <c r="D168" s="595">
        <v>8.4000000000000005E-2</v>
      </c>
      <c r="E168" s="594">
        <v>8.4000000000000005E-2</v>
      </c>
      <c r="F168" s="615"/>
      <c r="G168" s="596">
        <v>252</v>
      </c>
      <c r="H168" s="444" t="s">
        <v>42</v>
      </c>
      <c r="I168" s="500"/>
      <c r="J168" s="500"/>
      <c r="K168" s="500"/>
      <c r="L168" s="500"/>
      <c r="M168" s="500"/>
      <c r="N168" s="500"/>
      <c r="O168" s="500"/>
      <c r="P168" s="500"/>
      <c r="Q168" s="500">
        <v>46010011535</v>
      </c>
      <c r="R168" s="597">
        <v>46010011535</v>
      </c>
    </row>
    <row r="169" spans="1:18" x14ac:dyDescent="0.2">
      <c r="A169" s="467"/>
      <c r="B169" s="638"/>
      <c r="C169" s="1382">
        <v>8.4000000000000005E-2</v>
      </c>
      <c r="D169" s="612">
        <v>0.125</v>
      </c>
      <c r="E169" s="611">
        <v>4.1000000000000002E-2</v>
      </c>
      <c r="F169" s="636">
        <f>SUM(E168:E169)</f>
        <v>0.125</v>
      </c>
      <c r="G169" s="613">
        <v>205</v>
      </c>
      <c r="H169" s="1545" t="s">
        <v>42</v>
      </c>
      <c r="I169" s="467"/>
      <c r="J169" s="467"/>
      <c r="K169" s="467"/>
      <c r="L169" s="467"/>
      <c r="M169" s="467"/>
      <c r="N169" s="467"/>
      <c r="O169" s="467"/>
      <c r="P169" s="467"/>
      <c r="Q169" s="467">
        <v>46010011534</v>
      </c>
      <c r="R169" s="614">
        <v>46010011534</v>
      </c>
    </row>
    <row r="170" spans="1:18" x14ac:dyDescent="0.2">
      <c r="A170" s="485">
        <v>86</v>
      </c>
      <c r="B170" s="640" t="s">
        <v>389</v>
      </c>
      <c r="C170" s="1380">
        <v>0</v>
      </c>
      <c r="D170" s="595">
        <v>0.22</v>
      </c>
      <c r="E170" s="594">
        <v>0.22</v>
      </c>
      <c r="F170" s="615"/>
      <c r="G170" s="596">
        <v>1496</v>
      </c>
      <c r="H170" s="444" t="s">
        <v>65</v>
      </c>
      <c r="I170" s="500"/>
      <c r="J170" s="500"/>
      <c r="K170" s="500"/>
      <c r="L170" s="500"/>
      <c r="M170" s="500"/>
      <c r="N170" s="500"/>
      <c r="O170" s="500"/>
      <c r="P170" s="500">
        <v>7600</v>
      </c>
      <c r="Q170" s="500">
        <v>46010073930</v>
      </c>
      <c r="R170" s="597">
        <v>46010073930</v>
      </c>
    </row>
    <row r="171" spans="1:18" x14ac:dyDescent="0.2">
      <c r="A171" s="464"/>
      <c r="B171" s="1440"/>
      <c r="C171" s="1381">
        <v>0.22</v>
      </c>
      <c r="D171" s="601">
        <v>0.65700000000000003</v>
      </c>
      <c r="E171" s="600">
        <v>0.437</v>
      </c>
      <c r="F171" s="636"/>
      <c r="G171" s="602">
        <v>2972</v>
      </c>
      <c r="H171" s="450" t="s">
        <v>65</v>
      </c>
      <c r="I171" s="599"/>
      <c r="J171" s="599"/>
      <c r="K171" s="599"/>
      <c r="L171" s="599"/>
      <c r="M171" s="599"/>
      <c r="N171" s="599"/>
      <c r="O171" s="599"/>
      <c r="P171" s="599"/>
      <c r="Q171" s="599">
        <v>46010073930</v>
      </c>
      <c r="R171" s="603">
        <v>46010124346</v>
      </c>
    </row>
    <row r="172" spans="1:18" x14ac:dyDescent="0.2">
      <c r="A172" s="464"/>
      <c r="B172" s="1440"/>
      <c r="C172" s="1381">
        <v>0.65700000000000003</v>
      </c>
      <c r="D172" s="601">
        <v>0.92800000000000005</v>
      </c>
      <c r="E172" s="600">
        <v>0.27100000000000002</v>
      </c>
      <c r="F172" s="636"/>
      <c r="G172" s="602">
        <v>2005</v>
      </c>
      <c r="H172" s="450" t="s">
        <v>44</v>
      </c>
      <c r="I172" s="599"/>
      <c r="J172" s="599"/>
      <c r="K172" s="599"/>
      <c r="L172" s="599"/>
      <c r="M172" s="599"/>
      <c r="N172" s="599"/>
      <c r="O172" s="599"/>
      <c r="P172" s="599"/>
      <c r="Q172" s="599">
        <v>46010073930</v>
      </c>
      <c r="R172" s="603">
        <v>46010124346</v>
      </c>
    </row>
    <row r="173" spans="1:18" x14ac:dyDescent="0.2">
      <c r="A173" s="464"/>
      <c r="B173" s="1440"/>
      <c r="C173" s="1381">
        <v>0.92800000000000005</v>
      </c>
      <c r="D173" s="601">
        <v>1.371</v>
      </c>
      <c r="E173" s="600">
        <v>0.443</v>
      </c>
      <c r="F173" s="636"/>
      <c r="G173" s="602">
        <v>3278</v>
      </c>
      <c r="H173" s="450" t="s">
        <v>44</v>
      </c>
      <c r="I173" s="599"/>
      <c r="J173" s="599"/>
      <c r="K173" s="599"/>
      <c r="L173" s="599"/>
      <c r="M173" s="599"/>
      <c r="N173" s="599"/>
      <c r="O173" s="599"/>
      <c r="P173" s="599"/>
      <c r="Q173" s="599">
        <v>46010073930</v>
      </c>
      <c r="R173" s="603">
        <v>46010145344</v>
      </c>
    </row>
    <row r="174" spans="1:18" x14ac:dyDescent="0.2">
      <c r="A174" s="467"/>
      <c r="B174" s="638"/>
      <c r="C174" s="1384">
        <v>1.371</v>
      </c>
      <c r="D174" s="627">
        <v>2</v>
      </c>
      <c r="E174" s="626">
        <v>0.629</v>
      </c>
      <c r="F174" s="1388">
        <f>SUM(E170:E174)</f>
        <v>2</v>
      </c>
      <c r="G174" s="332">
        <v>4655</v>
      </c>
      <c r="H174" s="457" t="s">
        <v>44</v>
      </c>
      <c r="I174" s="331"/>
      <c r="J174" s="331"/>
      <c r="K174" s="331"/>
      <c r="L174" s="331"/>
      <c r="M174" s="331"/>
      <c r="N174" s="331"/>
      <c r="O174" s="331"/>
      <c r="P174" s="331"/>
      <c r="Q174" s="331">
        <v>46010073930</v>
      </c>
      <c r="R174" s="334">
        <v>46010166115</v>
      </c>
    </row>
    <row r="175" spans="1:18" x14ac:dyDescent="0.2">
      <c r="A175" s="485">
        <v>87</v>
      </c>
      <c r="B175" s="640" t="s">
        <v>390</v>
      </c>
      <c r="C175" s="1380">
        <v>0</v>
      </c>
      <c r="D175" s="595">
        <v>0.44400000000000001</v>
      </c>
      <c r="E175" s="594">
        <v>0.44400000000000001</v>
      </c>
      <c r="F175" s="1389"/>
      <c r="G175" s="625">
        <v>2664</v>
      </c>
      <c r="H175" s="444" t="s">
        <v>44</v>
      </c>
      <c r="I175" s="500"/>
      <c r="J175" s="500"/>
      <c r="K175" s="500"/>
      <c r="L175" s="500"/>
      <c r="M175" s="500"/>
      <c r="N175" s="500"/>
      <c r="O175" s="500"/>
      <c r="P175" s="500"/>
      <c r="Q175" s="500">
        <v>46010156333</v>
      </c>
      <c r="R175" s="597">
        <v>46010113706</v>
      </c>
    </row>
    <row r="176" spans="1:18" x14ac:dyDescent="0.2">
      <c r="A176" s="464"/>
      <c r="B176" s="1440"/>
      <c r="C176" s="1381">
        <v>0.44400000000000001</v>
      </c>
      <c r="D176" s="601">
        <v>0.83499999999999996</v>
      </c>
      <c r="E176" s="600">
        <v>0.39100000000000001</v>
      </c>
      <c r="F176" s="636"/>
      <c r="G176" s="602">
        <v>3128</v>
      </c>
      <c r="H176" s="1550" t="s">
        <v>44</v>
      </c>
      <c r="I176" s="599"/>
      <c r="J176" s="599"/>
      <c r="K176" s="599"/>
      <c r="L176" s="599"/>
      <c r="M176" s="599"/>
      <c r="N176" s="599"/>
      <c r="O176" s="599"/>
      <c r="P176" s="599"/>
      <c r="Q176" s="599">
        <v>46010156333</v>
      </c>
      <c r="R176" s="603">
        <v>46010113706</v>
      </c>
    </row>
    <row r="177" spans="1:18" x14ac:dyDescent="0.2">
      <c r="A177" s="467"/>
      <c r="B177" s="638"/>
      <c r="C177" s="1381">
        <v>0.83499999999999996</v>
      </c>
      <c r="D177" s="601">
        <v>1.77</v>
      </c>
      <c r="E177" s="600">
        <v>0.93500000000000005</v>
      </c>
      <c r="F177" s="1388">
        <f>SUM(E175:E177)</f>
        <v>1.77</v>
      </c>
      <c r="G177" s="602">
        <v>4208</v>
      </c>
      <c r="H177" s="1550" t="s">
        <v>44</v>
      </c>
      <c r="I177" s="599"/>
      <c r="J177" s="599"/>
      <c r="K177" s="599"/>
      <c r="L177" s="599"/>
      <c r="M177" s="599"/>
      <c r="N177" s="599"/>
      <c r="O177" s="599"/>
      <c r="P177" s="599"/>
      <c r="Q177" s="599">
        <v>46010156333</v>
      </c>
      <c r="R177" s="603">
        <v>46010156333</v>
      </c>
    </row>
    <row r="178" spans="1:18" x14ac:dyDescent="0.2">
      <c r="A178" s="320">
        <v>88</v>
      </c>
      <c r="B178" s="641" t="s">
        <v>391</v>
      </c>
      <c r="C178" s="1385">
        <v>0</v>
      </c>
      <c r="D178" s="283">
        <v>7.3999999999999996E-2</v>
      </c>
      <c r="E178" s="629">
        <v>7.3999999999999996E-2</v>
      </c>
      <c r="F178" s="1390">
        <f>E178</f>
        <v>7.3999999999999996E-2</v>
      </c>
      <c r="G178" s="284">
        <v>222</v>
      </c>
      <c r="H178" s="285" t="s">
        <v>10</v>
      </c>
      <c r="I178" s="320"/>
      <c r="J178" s="320"/>
      <c r="K178" s="320"/>
      <c r="L178" s="320"/>
      <c r="M178" s="320"/>
      <c r="N178" s="320"/>
      <c r="O178" s="320"/>
      <c r="P178" s="320"/>
      <c r="Q178" s="320">
        <v>46010011811</v>
      </c>
      <c r="R178" s="630">
        <v>46010011811</v>
      </c>
    </row>
    <row r="179" spans="1:18" x14ac:dyDescent="0.2">
      <c r="A179" s="464">
        <v>89</v>
      </c>
      <c r="B179" s="632" t="s">
        <v>392</v>
      </c>
      <c r="C179" s="1380">
        <v>0</v>
      </c>
      <c r="D179" s="595">
        <v>0.21099999999999999</v>
      </c>
      <c r="E179" s="594">
        <v>0.21099999999999999</v>
      </c>
      <c r="F179" s="615"/>
      <c r="G179" s="596">
        <v>1055</v>
      </c>
      <c r="H179" s="444" t="s">
        <v>42</v>
      </c>
      <c r="I179" s="500"/>
      <c r="J179" s="500"/>
      <c r="K179" s="500"/>
      <c r="L179" s="500"/>
      <c r="M179" s="500"/>
      <c r="N179" s="500"/>
      <c r="O179" s="500"/>
      <c r="P179" s="500"/>
      <c r="Q179" s="500">
        <v>46010103610</v>
      </c>
      <c r="R179" s="598">
        <v>46010103610</v>
      </c>
    </row>
    <row r="180" spans="1:18" x14ac:dyDescent="0.2">
      <c r="A180" s="464"/>
      <c r="B180" s="1439"/>
      <c r="C180" s="1381">
        <v>0.21099999999999999</v>
      </c>
      <c r="D180" s="601">
        <v>0.46299999999999997</v>
      </c>
      <c r="E180" s="600">
        <v>0.252</v>
      </c>
      <c r="F180" s="636"/>
      <c r="G180" s="602">
        <v>1260</v>
      </c>
      <c r="H180" s="450" t="s">
        <v>42</v>
      </c>
      <c r="I180" s="599"/>
      <c r="J180" s="599"/>
      <c r="K180" s="599"/>
      <c r="L180" s="599"/>
      <c r="M180" s="599"/>
      <c r="N180" s="599"/>
      <c r="O180" s="599"/>
      <c r="P180" s="599"/>
      <c r="Q180" s="599">
        <v>46010103610</v>
      </c>
      <c r="R180" s="603">
        <v>46010104509</v>
      </c>
    </row>
    <row r="181" spans="1:18" x14ac:dyDescent="0.2">
      <c r="A181" s="467"/>
      <c r="B181" s="610"/>
      <c r="C181" s="1384">
        <v>0.46299999999999997</v>
      </c>
      <c r="D181" s="627">
        <v>0.82599999999999996</v>
      </c>
      <c r="E181" s="626">
        <v>0.36299999999999999</v>
      </c>
      <c r="F181" s="1388">
        <f>SUM(E179:E181)</f>
        <v>0.82599999999999996</v>
      </c>
      <c r="G181" s="332">
        <v>1997</v>
      </c>
      <c r="H181" s="457" t="s">
        <v>42</v>
      </c>
      <c r="I181" s="331"/>
      <c r="J181" s="331"/>
      <c r="K181" s="331"/>
      <c r="L181" s="331"/>
      <c r="M181" s="331"/>
      <c r="N181" s="331"/>
      <c r="O181" s="331"/>
      <c r="P181" s="331"/>
      <c r="Q181" s="331">
        <v>46010103610</v>
      </c>
      <c r="R181" s="334">
        <v>46010105045</v>
      </c>
    </row>
    <row r="182" spans="1:18" ht="3.75" customHeight="1" x14ac:dyDescent="0.2">
      <c r="A182" s="163"/>
      <c r="B182" s="164"/>
      <c r="E182" s="77"/>
      <c r="F182" s="77"/>
    </row>
    <row r="183" spans="1:18" ht="12.75" customHeight="1" x14ac:dyDescent="0.2">
      <c r="A183" s="165" t="s">
        <v>393</v>
      </c>
      <c r="B183" s="65"/>
      <c r="C183" s="65"/>
      <c r="D183" s="65"/>
      <c r="E183" s="66"/>
      <c r="F183" s="166">
        <f>SUM(E11:E181)</f>
        <v>50.015999999999998</v>
      </c>
      <c r="G183" s="167">
        <f>SUM(G11:G181)</f>
        <v>318391</v>
      </c>
      <c r="H183" s="68"/>
      <c r="I183" s="1328" t="s">
        <v>977</v>
      </c>
      <c r="J183" s="69"/>
      <c r="K183" s="70" t="s">
        <v>46</v>
      </c>
      <c r="L183" s="71">
        <f>SUM(L11:L181)</f>
        <v>45</v>
      </c>
      <c r="M183" s="71">
        <f>SUM(M11:M181)</f>
        <v>318</v>
      </c>
      <c r="N183" s="62"/>
      <c r="O183" s="70" t="s">
        <v>1</v>
      </c>
      <c r="P183" s="642">
        <f>SUM(P11:P181)</f>
        <v>58646</v>
      </c>
      <c r="Q183" s="62"/>
    </row>
    <row r="184" spans="1:18" ht="12.75" customHeight="1" x14ac:dyDescent="0.2">
      <c r="A184" s="169" t="s">
        <v>47</v>
      </c>
      <c r="B184" s="74"/>
      <c r="C184" s="74"/>
      <c r="D184" s="74"/>
      <c r="E184" s="75"/>
      <c r="F184" s="170">
        <f>SUMIF(H11:H181,"melnais",E11:E181)</f>
        <v>28.465</v>
      </c>
      <c r="G184" s="171">
        <f>SUMIF(H11:H181,"melnais",G11:G181)</f>
        <v>204388</v>
      </c>
      <c r="H184" s="76"/>
      <c r="I184" s="77"/>
      <c r="J184" s="62"/>
      <c r="K184" s="62"/>
      <c r="L184" s="78"/>
      <c r="M184" s="78"/>
      <c r="N184" s="62"/>
      <c r="O184" s="62"/>
      <c r="P184" s="62"/>
      <c r="Q184" s="62"/>
    </row>
    <row r="185" spans="1:18" ht="12.75" customHeight="1" x14ac:dyDescent="0.2">
      <c r="A185" s="169" t="s">
        <v>48</v>
      </c>
      <c r="B185" s="74"/>
      <c r="C185" s="74"/>
      <c r="D185" s="74"/>
      <c r="E185" s="75"/>
      <c r="F185" s="170">
        <f>SUMIF(H11:H181,"bruģis",E11:E181)</f>
        <v>4.9480000000000004</v>
      </c>
      <c r="G185" s="171">
        <f>SUMIF(H11:H181,"bruģis",G11:G181)</f>
        <v>32848</v>
      </c>
      <c r="I185" s="16"/>
      <c r="J185" s="62"/>
      <c r="N185" s="62"/>
      <c r="O185" s="62"/>
      <c r="P185" s="62"/>
      <c r="Q185" s="62"/>
    </row>
    <row r="186" spans="1:18" ht="12.75" customHeight="1" x14ac:dyDescent="0.2">
      <c r="A186" s="169" t="s">
        <v>49</v>
      </c>
      <c r="B186" s="74"/>
      <c r="C186" s="74"/>
      <c r="D186" s="74"/>
      <c r="E186" s="75"/>
      <c r="F186" s="170">
        <f>SUMIF(H11:H181,"grants",E11:E181)</f>
        <v>15.816999999999998</v>
      </c>
      <c r="G186" s="171">
        <f>SUMIF(H11:H181,"grants",G11:G181)</f>
        <v>78617</v>
      </c>
      <c r="I186" s="16"/>
      <c r="J186" s="62"/>
      <c r="N186" s="62"/>
      <c r="O186" s="62"/>
      <c r="P186" s="62"/>
      <c r="Q186" s="62"/>
    </row>
    <row r="187" spans="1:18" ht="12.75" customHeight="1" x14ac:dyDescent="0.2">
      <c r="A187" s="169" t="s">
        <v>394</v>
      </c>
      <c r="B187" s="74"/>
      <c r="C187" s="74"/>
      <c r="D187" s="74"/>
      <c r="E187" s="75"/>
      <c r="F187" s="170">
        <f>SUMIF(H11:H181,"cits segums",E11:E181)</f>
        <v>0.78599999999999992</v>
      </c>
      <c r="G187" s="171">
        <f>SUMIF(H11:H181,"cits segums",G11:G181)</f>
        <v>2538</v>
      </c>
      <c r="H187" s="77"/>
      <c r="I187" s="16"/>
      <c r="J187" s="79"/>
      <c r="N187" s="62"/>
      <c r="O187" s="62"/>
      <c r="P187" s="62"/>
      <c r="Q187" s="62"/>
    </row>
    <row r="188" spans="1:18" ht="5.25" customHeight="1" x14ac:dyDescent="0.2">
      <c r="A188" s="9"/>
      <c r="B188" s="9"/>
      <c r="C188" s="9"/>
      <c r="D188" s="9"/>
      <c r="E188" s="80"/>
      <c r="F188" s="80"/>
      <c r="G188" s="172"/>
      <c r="H188" s="60"/>
      <c r="I188" s="16"/>
      <c r="J188" s="62"/>
      <c r="N188" s="62"/>
      <c r="O188" s="62"/>
      <c r="P188" s="62"/>
      <c r="Q188" s="62"/>
    </row>
    <row r="189" spans="1:18" ht="12.75" customHeight="1" x14ac:dyDescent="0.2">
      <c r="A189" s="5"/>
      <c r="B189" s="81" t="s">
        <v>51</v>
      </c>
      <c r="C189" s="1720" t="str">
        <f>KOPA!$A$31</f>
        <v>2022.gada 18.oktobris</v>
      </c>
      <c r="D189" s="1720"/>
      <c r="E189" s="1720"/>
      <c r="F189" s="82"/>
      <c r="G189" s="81"/>
      <c r="H189" s="81"/>
      <c r="I189" s="81"/>
      <c r="J189" s="82"/>
      <c r="K189" s="82"/>
      <c r="O189" s="62"/>
      <c r="P189" s="1725" t="s">
        <v>572</v>
      </c>
      <c r="Q189" s="1725"/>
      <c r="R189" s="1725"/>
    </row>
    <row r="190" spans="1:18" ht="12.75" customHeight="1" x14ac:dyDescent="0.2">
      <c r="A190" s="5"/>
      <c r="B190" s="81" t="s">
        <v>52</v>
      </c>
      <c r="C190" s="1720" t="s">
        <v>53</v>
      </c>
      <c r="D190" s="1720"/>
      <c r="E190" s="1720"/>
      <c r="F190" s="1720"/>
      <c r="G190" s="1720"/>
      <c r="H190" s="1720"/>
      <c r="I190" s="1720"/>
      <c r="J190" s="1720"/>
      <c r="K190" s="1720"/>
      <c r="M190" s="83"/>
      <c r="N190" s="83"/>
      <c r="O190" s="62"/>
      <c r="P190" s="1725"/>
      <c r="Q190" s="1725"/>
      <c r="R190" s="1725"/>
    </row>
    <row r="191" spans="1:18" ht="12.75" customHeight="1" x14ac:dyDescent="0.2">
      <c r="A191" s="5"/>
      <c r="B191" s="81"/>
      <c r="C191" s="1721" t="s">
        <v>54</v>
      </c>
      <c r="D191" s="1721"/>
      <c r="E191" s="1721"/>
      <c r="F191" s="1721"/>
      <c r="G191" s="1721"/>
      <c r="H191" s="1721"/>
      <c r="I191" s="1721"/>
      <c r="J191" s="1721"/>
      <c r="K191" s="1721"/>
      <c r="M191" s="1722" t="s">
        <v>55</v>
      </c>
      <c r="N191" s="1722"/>
      <c r="O191" s="62"/>
      <c r="P191" s="1725"/>
      <c r="Q191" s="1725"/>
      <c r="R191" s="1725"/>
    </row>
    <row r="192" spans="1:18" x14ac:dyDescent="0.2">
      <c r="A192" s="5"/>
      <c r="B192" s="81" t="s">
        <v>51</v>
      </c>
      <c r="C192" s="1728" t="str">
        <f>C189</f>
        <v>2022.gada 18.oktobris</v>
      </c>
      <c r="D192" s="1728"/>
      <c r="E192" s="1728"/>
      <c r="F192" s="82"/>
      <c r="G192" s="81"/>
      <c r="H192" s="81"/>
      <c r="I192" s="82"/>
      <c r="J192" s="82"/>
      <c r="K192" s="82"/>
      <c r="O192" s="62"/>
      <c r="P192" s="62"/>
      <c r="Q192" s="62"/>
    </row>
    <row r="193" spans="1:18" x14ac:dyDescent="0.2">
      <c r="A193" s="5"/>
      <c r="B193" s="81" t="s">
        <v>56</v>
      </c>
      <c r="C193" s="1720" t="str">
        <f>KOPA!$N$31</f>
        <v>Dobeles novada domes priekšsēdētājs Ivars Gorskis</v>
      </c>
      <c r="D193" s="1720"/>
      <c r="E193" s="1720"/>
      <c r="F193" s="1720"/>
      <c r="G193" s="1720"/>
      <c r="H193" s="1720"/>
      <c r="I193" s="1720"/>
      <c r="J193" s="1720"/>
      <c r="K193" s="1720"/>
      <c r="M193" s="83"/>
      <c r="N193" s="83"/>
      <c r="O193" s="62"/>
      <c r="P193" s="62"/>
      <c r="Q193" s="62"/>
    </row>
    <row r="194" spans="1:18" x14ac:dyDescent="0.2">
      <c r="A194" s="5"/>
      <c r="B194" s="81"/>
      <c r="C194" s="1721" t="s">
        <v>54</v>
      </c>
      <c r="D194" s="1721"/>
      <c r="E194" s="1721"/>
      <c r="F194" s="1721"/>
      <c r="G194" s="1721"/>
      <c r="H194" s="1721"/>
      <c r="I194" s="1721"/>
      <c r="J194" s="1721"/>
      <c r="K194" s="1721"/>
      <c r="M194" s="1722" t="s">
        <v>55</v>
      </c>
      <c r="N194" s="1722"/>
      <c r="O194" s="62"/>
      <c r="P194" s="62"/>
      <c r="Q194" s="62"/>
    </row>
    <row r="195" spans="1:18" x14ac:dyDescent="0.2">
      <c r="A195" s="5"/>
      <c r="B195" s="81" t="s">
        <v>51</v>
      </c>
      <c r="C195" s="84" t="s">
        <v>57</v>
      </c>
      <c r="D195" s="84"/>
      <c r="E195" s="84"/>
      <c r="F195" s="81"/>
      <c r="G195" s="81"/>
      <c r="H195" s="81"/>
      <c r="I195" s="82"/>
      <c r="J195" s="82"/>
      <c r="K195" s="82"/>
      <c r="O195" s="62"/>
      <c r="P195" s="62"/>
      <c r="Q195" s="62"/>
    </row>
    <row r="196" spans="1:18" x14ac:dyDescent="0.2">
      <c r="A196" s="5"/>
      <c r="B196" s="81" t="s">
        <v>58</v>
      </c>
      <c r="C196" s="1720" t="s">
        <v>1088</v>
      </c>
      <c r="D196" s="1720"/>
      <c r="E196" s="1720"/>
      <c r="F196" s="1720"/>
      <c r="G196" s="1720"/>
      <c r="H196" s="1720"/>
      <c r="I196" s="1720"/>
      <c r="J196" s="1720"/>
      <c r="K196" s="1720"/>
      <c r="M196" s="83"/>
      <c r="N196" s="83"/>
      <c r="O196" s="62"/>
      <c r="P196" s="62"/>
      <c r="Q196" s="62"/>
    </row>
    <row r="197" spans="1:18" s="61" customFormat="1" x14ac:dyDescent="0.2">
      <c r="A197" s="15"/>
      <c r="B197" s="16"/>
      <c r="C197" s="1721" t="s">
        <v>54</v>
      </c>
      <c r="D197" s="1721"/>
      <c r="E197" s="1721"/>
      <c r="F197" s="1721"/>
      <c r="G197" s="1721"/>
      <c r="H197" s="1721"/>
      <c r="I197" s="1721"/>
      <c r="J197" s="1721"/>
      <c r="K197" s="1721"/>
      <c r="M197" s="1722" t="s">
        <v>55</v>
      </c>
      <c r="N197" s="1722"/>
      <c r="R197" s="62"/>
    </row>
  </sheetData>
  <sheetProtection selectLockedCells="1" selectUnlockedCells="1"/>
  <mergeCells count="36">
    <mergeCell ref="C194:K194"/>
    <mergeCell ref="C197:K197"/>
    <mergeCell ref="M197:N197"/>
    <mergeCell ref="O8:O9"/>
    <mergeCell ref="C192:E192"/>
    <mergeCell ref="M194:N194"/>
    <mergeCell ref="K34:K35"/>
    <mergeCell ref="C193:K193"/>
    <mergeCell ref="C196:K196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  <mergeCell ref="P189:R191"/>
    <mergeCell ref="Q8:Q9"/>
    <mergeCell ref="R8:R9"/>
    <mergeCell ref="C189:E189"/>
    <mergeCell ref="C190:K190"/>
    <mergeCell ref="C191:K191"/>
    <mergeCell ref="M191:N191"/>
    <mergeCell ref="H8:H9"/>
    <mergeCell ref="I8:I9"/>
    <mergeCell ref="J8:K8"/>
    <mergeCell ref="G8:G9"/>
    <mergeCell ref="E8:F8"/>
    <mergeCell ref="E10:F10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horizontalDpi="300" verticalDpi="300" r:id="rId1"/>
  <headerFooter scaleWithDoc="0">
    <oddFooter>&amp;RLapa &amp;P no &amp;N</oddFooter>
  </headerFooter>
  <rowBreaks count="3" manualBreakCount="3">
    <brk id="47" max="16383" man="1"/>
    <brk id="97" max="16383" man="1"/>
    <brk id="14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D04B5-8F65-4F63-BC00-5BA90E974F62}">
  <sheetPr codeName="Sheet30"/>
  <dimension ref="A1:T51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4" width="5.7109375" style="702" customWidth="1"/>
    <col min="5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643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413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44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645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723">
        <v>2</v>
      </c>
      <c r="C10" s="1724"/>
      <c r="D10" s="20">
        <v>3</v>
      </c>
      <c r="E10" s="19">
        <v>4</v>
      </c>
      <c r="F10" s="1726">
        <v>5</v>
      </c>
      <c r="G10" s="1727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x14ac:dyDescent="0.2">
      <c r="A11" s="647">
        <v>3</v>
      </c>
      <c r="B11" s="667">
        <v>6806</v>
      </c>
      <c r="C11" s="676" t="s">
        <v>414</v>
      </c>
      <c r="D11" s="337">
        <v>0</v>
      </c>
      <c r="E11" s="338">
        <f t="shared" ref="E11:E35" si="0">D11+F11</f>
        <v>0.59</v>
      </c>
      <c r="F11" s="1457">
        <v>0.59</v>
      </c>
      <c r="G11" s="1458"/>
      <c r="H11" s="650" t="s">
        <v>42</v>
      </c>
      <c r="I11" s="651"/>
      <c r="J11" s="651"/>
      <c r="K11" s="651"/>
      <c r="L11" s="651"/>
      <c r="M11" s="651"/>
      <c r="N11" s="651"/>
      <c r="O11" s="651"/>
      <c r="P11" s="651"/>
      <c r="Q11" s="652">
        <v>46680020089</v>
      </c>
      <c r="R11" s="652">
        <v>46680020089</v>
      </c>
    </row>
    <row r="12" spans="1:20" x14ac:dyDescent="0.2">
      <c r="A12" s="668"/>
      <c r="B12" s="669"/>
      <c r="C12" s="677"/>
      <c r="D12" s="340">
        <f>E11</f>
        <v>0.59</v>
      </c>
      <c r="E12" s="671">
        <f t="shared" si="0"/>
        <v>0.74</v>
      </c>
      <c r="F12" s="1459">
        <v>0.15</v>
      </c>
      <c r="G12" s="1460">
        <f>SUM(F11:F12)</f>
        <v>0.74</v>
      </c>
      <c r="H12" s="672" t="s">
        <v>10</v>
      </c>
      <c r="I12" s="668"/>
      <c r="J12" s="668"/>
      <c r="K12" s="668"/>
      <c r="L12" s="668"/>
      <c r="M12" s="668"/>
      <c r="N12" s="668"/>
      <c r="O12" s="668"/>
      <c r="P12" s="668"/>
      <c r="Q12" s="673">
        <v>46680020089</v>
      </c>
      <c r="R12" s="673">
        <v>46680020089</v>
      </c>
    </row>
    <row r="13" spans="1:20" x14ac:dyDescent="0.2">
      <c r="A13" s="647">
        <v>4</v>
      </c>
      <c r="B13" s="667">
        <v>6807</v>
      </c>
      <c r="C13" s="676" t="s">
        <v>415</v>
      </c>
      <c r="D13" s="337">
        <v>0</v>
      </c>
      <c r="E13" s="338">
        <f t="shared" si="0"/>
        <v>1.78</v>
      </c>
      <c r="F13" s="1461">
        <v>1.78</v>
      </c>
      <c r="G13" s="1462"/>
      <c r="H13" s="650" t="s">
        <v>42</v>
      </c>
      <c r="I13" s="651"/>
      <c r="J13" s="651"/>
      <c r="K13" s="1769" t="s">
        <v>1068</v>
      </c>
      <c r="L13" s="651"/>
      <c r="M13" s="651"/>
      <c r="N13" s="651"/>
      <c r="O13" s="651"/>
      <c r="P13" s="651"/>
      <c r="Q13" s="652">
        <v>46680030609</v>
      </c>
      <c r="R13" s="652">
        <v>46680030609</v>
      </c>
    </row>
    <row r="14" spans="1:20" x14ac:dyDescent="0.2">
      <c r="A14" s="668"/>
      <c r="B14" s="669"/>
      <c r="C14" s="677"/>
      <c r="D14" s="340">
        <v>1.81</v>
      </c>
      <c r="E14" s="671">
        <f t="shared" si="0"/>
        <v>2.0300000000000002</v>
      </c>
      <c r="F14" s="1459">
        <v>0.22</v>
      </c>
      <c r="G14" s="1460">
        <f>SUM(F13:F14)</f>
        <v>2</v>
      </c>
      <c r="H14" s="672" t="s">
        <v>10</v>
      </c>
      <c r="I14" s="668" t="s">
        <v>416</v>
      </c>
      <c r="J14" s="703">
        <v>1.8</v>
      </c>
      <c r="K14" s="1770"/>
      <c r="L14" s="668">
        <v>30</v>
      </c>
      <c r="M14" s="668">
        <v>270</v>
      </c>
      <c r="N14" s="668"/>
      <c r="O14" s="668" t="s">
        <v>682</v>
      </c>
      <c r="P14" s="668"/>
      <c r="Q14" s="673">
        <v>46680030609</v>
      </c>
      <c r="R14" s="673">
        <v>46680030609</v>
      </c>
    </row>
    <row r="15" spans="1:20" x14ac:dyDescent="0.2">
      <c r="A15" s="647">
        <v>5</v>
      </c>
      <c r="B15" s="667">
        <v>6809</v>
      </c>
      <c r="C15" s="704" t="s">
        <v>417</v>
      </c>
      <c r="D15" s="337">
        <v>0</v>
      </c>
      <c r="E15" s="338">
        <f t="shared" si="0"/>
        <v>0.4</v>
      </c>
      <c r="F15" s="1457">
        <v>0.4</v>
      </c>
      <c r="G15" s="1464">
        <f>F15</f>
        <v>0.4</v>
      </c>
      <c r="H15" s="650" t="s">
        <v>42</v>
      </c>
      <c r="I15" s="651"/>
      <c r="J15" s="651"/>
      <c r="K15" s="651"/>
      <c r="L15" s="651"/>
      <c r="M15" s="651"/>
      <c r="N15" s="651"/>
      <c r="O15" s="651"/>
      <c r="P15" s="651"/>
      <c r="Q15" s="652">
        <v>46680030581</v>
      </c>
      <c r="R15" s="652">
        <v>46680030581</v>
      </c>
    </row>
    <row r="16" spans="1:20" x14ac:dyDescent="0.2">
      <c r="A16" s="661">
        <v>6</v>
      </c>
      <c r="B16" s="674">
        <v>6810</v>
      </c>
      <c r="C16" s="675" t="s">
        <v>418</v>
      </c>
      <c r="D16" s="337">
        <v>0</v>
      </c>
      <c r="E16" s="338">
        <f t="shared" si="0"/>
        <v>0.24</v>
      </c>
      <c r="F16" s="1463">
        <v>0.24</v>
      </c>
      <c r="G16" s="1464">
        <f>F16</f>
        <v>0.24</v>
      </c>
      <c r="H16" s="665" t="s">
        <v>42</v>
      </c>
      <c r="I16" s="661"/>
      <c r="J16" s="661"/>
      <c r="K16" s="661"/>
      <c r="L16" s="661"/>
      <c r="M16" s="661"/>
      <c r="N16" s="661"/>
      <c r="O16" s="661"/>
      <c r="P16" s="661"/>
      <c r="Q16" s="666">
        <v>46680030608</v>
      </c>
      <c r="R16" s="666">
        <v>46680030608</v>
      </c>
    </row>
    <row r="17" spans="1:18" x14ac:dyDescent="0.2">
      <c r="A17" s="661">
        <v>7</v>
      </c>
      <c r="B17" s="674">
        <v>6814</v>
      </c>
      <c r="C17" s="675" t="s">
        <v>419</v>
      </c>
      <c r="D17" s="337">
        <v>0</v>
      </c>
      <c r="E17" s="338">
        <f t="shared" si="0"/>
        <v>1.86</v>
      </c>
      <c r="F17" s="1459">
        <v>1.86</v>
      </c>
      <c r="G17" s="1464">
        <f>F17</f>
        <v>1.86</v>
      </c>
      <c r="H17" s="665" t="s">
        <v>42</v>
      </c>
      <c r="I17" s="661"/>
      <c r="J17" s="661"/>
      <c r="K17" s="661"/>
      <c r="L17" s="661"/>
      <c r="M17" s="661"/>
      <c r="N17" s="661"/>
      <c r="O17" s="661"/>
      <c r="P17" s="661"/>
      <c r="Q17" s="666">
        <v>46680040125</v>
      </c>
      <c r="R17" s="666">
        <v>46680040125</v>
      </c>
    </row>
    <row r="18" spans="1:18" x14ac:dyDescent="0.2">
      <c r="A18" s="647">
        <v>8</v>
      </c>
      <c r="B18" s="667">
        <v>6816</v>
      </c>
      <c r="C18" s="676" t="s">
        <v>420</v>
      </c>
      <c r="D18" s="337">
        <v>0</v>
      </c>
      <c r="E18" s="685">
        <f t="shared" si="0"/>
        <v>0.49</v>
      </c>
      <c r="F18" s="1457">
        <v>0.49</v>
      </c>
      <c r="G18" s="1458"/>
      <c r="H18" s="650" t="s">
        <v>42</v>
      </c>
      <c r="I18" s="651"/>
      <c r="J18" s="651"/>
      <c r="K18" s="651"/>
      <c r="L18" s="651"/>
      <c r="M18" s="651"/>
      <c r="N18" s="651"/>
      <c r="O18" s="651"/>
      <c r="P18" s="651"/>
      <c r="Q18" s="652">
        <v>46680040124</v>
      </c>
      <c r="R18" s="652">
        <v>46680040124</v>
      </c>
    </row>
    <row r="19" spans="1:18" x14ac:dyDescent="0.2">
      <c r="A19" s="668"/>
      <c r="B19" s="669"/>
      <c r="C19" s="677"/>
      <c r="D19" s="340">
        <f>E18</f>
        <v>0.49</v>
      </c>
      <c r="E19" s="351">
        <f t="shared" si="0"/>
        <v>0.56999999999999995</v>
      </c>
      <c r="F19" s="1465">
        <v>0.08</v>
      </c>
      <c r="G19" s="1460">
        <f>SUM(F18:F19)</f>
        <v>0.56999999999999995</v>
      </c>
      <c r="H19" s="672" t="s">
        <v>10</v>
      </c>
      <c r="I19" s="668"/>
      <c r="J19" s="668"/>
      <c r="K19" s="668"/>
      <c r="L19" s="668"/>
      <c r="M19" s="668"/>
      <c r="N19" s="668"/>
      <c r="O19" s="668"/>
      <c r="P19" s="668"/>
      <c r="Q19" s="673">
        <v>46680040124</v>
      </c>
      <c r="R19" s="673">
        <v>46680040124</v>
      </c>
    </row>
    <row r="20" spans="1:18" x14ac:dyDescent="0.2">
      <c r="A20" s="661">
        <v>10</v>
      </c>
      <c r="B20" s="674">
        <v>6819</v>
      </c>
      <c r="C20" s="675" t="s">
        <v>421</v>
      </c>
      <c r="D20" s="337">
        <v>0</v>
      </c>
      <c r="E20" s="338">
        <f t="shared" si="0"/>
        <v>0.35</v>
      </c>
      <c r="F20" s="1463">
        <v>0.35</v>
      </c>
      <c r="G20" s="1464">
        <f>F20</f>
        <v>0.35</v>
      </c>
      <c r="H20" s="665" t="s">
        <v>42</v>
      </c>
      <c r="I20" s="661"/>
      <c r="J20" s="661"/>
      <c r="K20" s="661"/>
      <c r="L20" s="661"/>
      <c r="M20" s="661"/>
      <c r="N20" s="661"/>
      <c r="O20" s="661"/>
      <c r="P20" s="661"/>
      <c r="Q20" s="666">
        <v>46680040122</v>
      </c>
      <c r="R20" s="666">
        <v>46680040122</v>
      </c>
    </row>
    <row r="21" spans="1:18" x14ac:dyDescent="0.2">
      <c r="A21" s="661">
        <v>11</v>
      </c>
      <c r="B21" s="674">
        <v>6820</v>
      </c>
      <c r="C21" s="675" t="s">
        <v>422</v>
      </c>
      <c r="D21" s="337">
        <v>0</v>
      </c>
      <c r="E21" s="338">
        <f t="shared" si="0"/>
        <v>0.51</v>
      </c>
      <c r="F21" s="1457">
        <v>0.51</v>
      </c>
      <c r="G21" s="1464">
        <f>F21</f>
        <v>0.51</v>
      </c>
      <c r="H21" s="665" t="s">
        <v>42</v>
      </c>
      <c r="I21" s="661"/>
      <c r="J21" s="661"/>
      <c r="K21" s="661"/>
      <c r="L21" s="661"/>
      <c r="M21" s="661"/>
      <c r="N21" s="661"/>
      <c r="O21" s="661"/>
      <c r="P21" s="661"/>
      <c r="Q21" s="666">
        <v>46680040128</v>
      </c>
      <c r="R21" s="666">
        <v>46680040128</v>
      </c>
    </row>
    <row r="22" spans="1:18" x14ac:dyDescent="0.2">
      <c r="A22" s="647">
        <v>12</v>
      </c>
      <c r="B22" s="667">
        <v>6824</v>
      </c>
      <c r="C22" s="676" t="s">
        <v>423</v>
      </c>
      <c r="D22" s="337">
        <v>0</v>
      </c>
      <c r="E22" s="685">
        <f t="shared" si="0"/>
        <v>0.1</v>
      </c>
      <c r="F22" s="1457">
        <v>0.1</v>
      </c>
      <c r="G22" s="1458"/>
      <c r="H22" s="650" t="s">
        <v>10</v>
      </c>
      <c r="I22" s="651"/>
      <c r="J22" s="651"/>
      <c r="K22" s="651"/>
      <c r="L22" s="651"/>
      <c r="M22" s="651"/>
      <c r="N22" s="651"/>
      <c r="O22" s="651"/>
      <c r="P22" s="651"/>
      <c r="Q22" s="652">
        <v>46680040115</v>
      </c>
      <c r="R22" s="652">
        <v>46680040115</v>
      </c>
    </row>
    <row r="23" spans="1:18" x14ac:dyDescent="0.2">
      <c r="A23" s="668"/>
      <c r="B23" s="669"/>
      <c r="C23" s="677"/>
      <c r="D23" s="340">
        <f>E22</f>
        <v>0.1</v>
      </c>
      <c r="E23" s="351">
        <f t="shared" si="0"/>
        <v>0.17</v>
      </c>
      <c r="F23" s="1468">
        <v>7.0000000000000007E-2</v>
      </c>
      <c r="G23" s="1460">
        <f>SUM(F22:F23)</f>
        <v>0.17</v>
      </c>
      <c r="H23" s="672" t="s">
        <v>10</v>
      </c>
      <c r="I23" s="668"/>
      <c r="J23" s="668"/>
      <c r="K23" s="668"/>
      <c r="L23" s="668"/>
      <c r="M23" s="668"/>
      <c r="N23" s="668"/>
      <c r="O23" s="668"/>
      <c r="P23" s="668"/>
      <c r="Q23" s="673">
        <v>46680040107</v>
      </c>
      <c r="R23" s="673">
        <v>46680040098</v>
      </c>
    </row>
    <row r="24" spans="1:18" x14ac:dyDescent="0.2">
      <c r="A24" s="661">
        <v>13</v>
      </c>
      <c r="B24" s="674">
        <v>6826</v>
      </c>
      <c r="C24" s="675" t="s">
        <v>424</v>
      </c>
      <c r="D24" s="705">
        <v>0</v>
      </c>
      <c r="E24" s="338">
        <f t="shared" si="0"/>
        <v>0.91</v>
      </c>
      <c r="F24" s="1457">
        <v>0.91</v>
      </c>
      <c r="G24" s="1464">
        <f>F24</f>
        <v>0.91</v>
      </c>
      <c r="H24" s="665" t="s">
        <v>42</v>
      </c>
      <c r="I24" s="661"/>
      <c r="J24" s="661"/>
      <c r="K24" s="661"/>
      <c r="L24" s="661"/>
      <c r="M24" s="661"/>
      <c r="N24" s="661"/>
      <c r="O24" s="661"/>
      <c r="P24" s="661"/>
      <c r="Q24" s="666">
        <v>46680030612</v>
      </c>
      <c r="R24" s="666">
        <v>46680030612</v>
      </c>
    </row>
    <row r="25" spans="1:18" x14ac:dyDescent="0.2">
      <c r="A25" s="647">
        <v>14</v>
      </c>
      <c r="B25" s="667">
        <v>6827</v>
      </c>
      <c r="C25" s="676" t="s">
        <v>425</v>
      </c>
      <c r="D25" s="338">
        <f>E24</f>
        <v>0.91</v>
      </c>
      <c r="E25" s="685">
        <f t="shared" si="0"/>
        <v>1.1000000000000001</v>
      </c>
      <c r="F25" s="1457">
        <v>0.19</v>
      </c>
      <c r="G25" s="1458"/>
      <c r="H25" s="650" t="s">
        <v>44</v>
      </c>
      <c r="I25" s="651"/>
      <c r="J25" s="651"/>
      <c r="K25" s="651"/>
      <c r="L25" s="651"/>
      <c r="M25" s="651"/>
      <c r="N25" s="651"/>
      <c r="O25" s="651"/>
      <c r="P25" s="651"/>
      <c r="Q25" s="652">
        <v>46680030596</v>
      </c>
      <c r="R25" s="652">
        <v>46680030596</v>
      </c>
    </row>
    <row r="26" spans="1:18" x14ac:dyDescent="0.2">
      <c r="A26" s="668"/>
      <c r="B26" s="669"/>
      <c r="C26" s="677"/>
      <c r="D26" s="340">
        <f>E25</f>
        <v>1.1000000000000001</v>
      </c>
      <c r="E26" s="351">
        <f t="shared" si="0"/>
        <v>1.1500000000000001</v>
      </c>
      <c r="F26" s="1465">
        <v>0.05</v>
      </c>
      <c r="G26" s="1460">
        <f>SUM(F25:F26)</f>
        <v>0.24</v>
      </c>
      <c r="H26" s="672" t="s">
        <v>42</v>
      </c>
      <c r="I26" s="668"/>
      <c r="J26" s="668"/>
      <c r="K26" s="668"/>
      <c r="L26" s="668"/>
      <c r="M26" s="668"/>
      <c r="N26" s="668"/>
      <c r="O26" s="668"/>
      <c r="P26" s="668"/>
      <c r="Q26" s="673">
        <v>46680030596</v>
      </c>
      <c r="R26" s="673">
        <v>46680030596</v>
      </c>
    </row>
    <row r="27" spans="1:18" x14ac:dyDescent="0.2">
      <c r="A27" s="647">
        <v>15</v>
      </c>
      <c r="B27" s="667">
        <v>6828</v>
      </c>
      <c r="C27" s="676" t="s">
        <v>426</v>
      </c>
      <c r="D27" s="337">
        <v>0</v>
      </c>
      <c r="E27" s="685">
        <f t="shared" si="0"/>
        <v>0.21</v>
      </c>
      <c r="F27" s="1457">
        <v>0.21</v>
      </c>
      <c r="G27" s="1464">
        <f>F27</f>
        <v>0.21</v>
      </c>
      <c r="H27" s="706" t="s">
        <v>42</v>
      </c>
      <c r="I27" s="651"/>
      <c r="J27" s="651"/>
      <c r="K27" s="651"/>
      <c r="L27" s="651"/>
      <c r="M27" s="651"/>
      <c r="N27" s="651"/>
      <c r="O27" s="651"/>
      <c r="P27" s="651"/>
      <c r="Q27" s="652">
        <v>46680030600</v>
      </c>
      <c r="R27" s="652">
        <v>46680030600</v>
      </c>
    </row>
    <row r="28" spans="1:18" x14ac:dyDescent="0.2">
      <c r="A28" s="647">
        <v>16</v>
      </c>
      <c r="B28" s="667">
        <v>6829</v>
      </c>
      <c r="C28" s="676" t="s">
        <v>427</v>
      </c>
      <c r="D28" s="337">
        <v>0</v>
      </c>
      <c r="E28" s="685">
        <f t="shared" si="0"/>
        <v>0.37</v>
      </c>
      <c r="F28" s="1457">
        <v>0.37</v>
      </c>
      <c r="G28" s="1458"/>
      <c r="H28" s="650" t="s">
        <v>42</v>
      </c>
      <c r="I28" s="651"/>
      <c r="J28" s="651"/>
      <c r="K28" s="651"/>
      <c r="L28" s="651"/>
      <c r="M28" s="651"/>
      <c r="N28" s="651"/>
      <c r="O28" s="651"/>
      <c r="P28" s="651"/>
      <c r="Q28" s="652">
        <v>46680030599</v>
      </c>
      <c r="R28" s="652">
        <v>46680030599</v>
      </c>
    </row>
    <row r="29" spans="1:18" x14ac:dyDescent="0.2">
      <c r="A29" s="668"/>
      <c r="B29" s="669"/>
      <c r="C29" s="677"/>
      <c r="D29" s="340">
        <f>E28</f>
        <v>0.37</v>
      </c>
      <c r="E29" s="351">
        <f t="shared" si="0"/>
        <v>0.52</v>
      </c>
      <c r="F29" s="1459">
        <v>0.15</v>
      </c>
      <c r="G29" s="1460">
        <f>SUM(F28:F29)</f>
        <v>0.52</v>
      </c>
      <c r="H29" s="672" t="s">
        <v>42</v>
      </c>
      <c r="I29" s="668"/>
      <c r="J29" s="668"/>
      <c r="K29" s="668"/>
      <c r="L29" s="668"/>
      <c r="M29" s="668"/>
      <c r="N29" s="668"/>
      <c r="O29" s="668"/>
      <c r="P29" s="668"/>
      <c r="Q29" s="673">
        <v>46680030214</v>
      </c>
      <c r="R29" s="673">
        <v>46680030214</v>
      </c>
    </row>
    <row r="30" spans="1:18" x14ac:dyDescent="0.2">
      <c r="A30" s="661">
        <v>17</v>
      </c>
      <c r="B30" s="674">
        <v>6830</v>
      </c>
      <c r="C30" s="675" t="s">
        <v>428</v>
      </c>
      <c r="D30" s="337">
        <v>0</v>
      </c>
      <c r="E30" s="338">
        <f t="shared" si="0"/>
        <v>0.11</v>
      </c>
      <c r="F30" s="1463">
        <v>0.11</v>
      </c>
      <c r="G30" s="1464">
        <f>F30</f>
        <v>0.11</v>
      </c>
      <c r="H30" s="665" t="s">
        <v>42</v>
      </c>
      <c r="I30" s="661"/>
      <c r="J30" s="661"/>
      <c r="K30" s="661"/>
      <c r="L30" s="661"/>
      <c r="M30" s="661"/>
      <c r="N30" s="661"/>
      <c r="O30" s="661"/>
      <c r="P30" s="661"/>
      <c r="Q30" s="666">
        <v>46680030598</v>
      </c>
      <c r="R30" s="666">
        <v>46680030598</v>
      </c>
    </row>
    <row r="31" spans="1:18" x14ac:dyDescent="0.2">
      <c r="A31" s="661">
        <v>18</v>
      </c>
      <c r="B31" s="674">
        <v>6833</v>
      </c>
      <c r="C31" s="675" t="s">
        <v>429</v>
      </c>
      <c r="D31" s="705">
        <v>0</v>
      </c>
      <c r="E31" s="338">
        <f t="shared" si="0"/>
        <v>0.23</v>
      </c>
      <c r="F31" s="1463">
        <v>0.23</v>
      </c>
      <c r="G31" s="1464">
        <f>F31</f>
        <v>0.23</v>
      </c>
      <c r="H31" s="665" t="s">
        <v>42</v>
      </c>
      <c r="I31" s="661"/>
      <c r="J31" s="661"/>
      <c r="K31" s="661"/>
      <c r="L31" s="661"/>
      <c r="M31" s="661"/>
      <c r="N31" s="661"/>
      <c r="O31" s="661"/>
      <c r="P31" s="661"/>
      <c r="Q31" s="666">
        <v>46680030591</v>
      </c>
      <c r="R31" s="666">
        <v>46680030591</v>
      </c>
    </row>
    <row r="32" spans="1:18" x14ac:dyDescent="0.2">
      <c r="A32" s="661">
        <v>19</v>
      </c>
      <c r="B32" s="662">
        <v>6836</v>
      </c>
      <c r="C32" s="663" t="s">
        <v>430</v>
      </c>
      <c r="D32" s="337">
        <v>0</v>
      </c>
      <c r="E32" s="338">
        <f t="shared" si="0"/>
        <v>1.29</v>
      </c>
      <c r="F32" s="1457">
        <v>1.29</v>
      </c>
      <c r="G32" s="1464">
        <f>F32</f>
        <v>1.29</v>
      </c>
      <c r="H32" s="665" t="s">
        <v>42</v>
      </c>
      <c r="I32" s="661"/>
      <c r="J32" s="661"/>
      <c r="K32" s="661"/>
      <c r="L32" s="661"/>
      <c r="M32" s="661"/>
      <c r="N32" s="661"/>
      <c r="O32" s="661"/>
      <c r="P32" s="661"/>
      <c r="Q32" s="666">
        <v>46680010170</v>
      </c>
      <c r="R32" s="666">
        <v>46680010170</v>
      </c>
    </row>
    <row r="33" spans="1:18" x14ac:dyDescent="0.2">
      <c r="A33" s="647">
        <v>20</v>
      </c>
      <c r="B33" s="667">
        <v>6837</v>
      </c>
      <c r="C33" s="649" t="s">
        <v>431</v>
      </c>
      <c r="D33" s="337">
        <v>0</v>
      </c>
      <c r="E33" s="685">
        <f t="shared" si="0"/>
        <v>0.25</v>
      </c>
      <c r="F33" s="1457">
        <v>0.25</v>
      </c>
      <c r="G33" s="1458"/>
      <c r="H33" s="650" t="s">
        <v>44</v>
      </c>
      <c r="I33" s="651"/>
      <c r="J33" s="651"/>
      <c r="K33" s="651"/>
      <c r="L33" s="651"/>
      <c r="M33" s="651"/>
      <c r="N33" s="651"/>
      <c r="O33" s="651"/>
      <c r="P33" s="651"/>
      <c r="Q33" s="652">
        <v>46680010179</v>
      </c>
      <c r="R33" s="652">
        <v>46680010179</v>
      </c>
    </row>
    <row r="34" spans="1:18" x14ac:dyDescent="0.2">
      <c r="A34" s="668"/>
      <c r="B34" s="669"/>
      <c r="C34" s="670"/>
      <c r="D34" s="340">
        <f>E33</f>
        <v>0.25</v>
      </c>
      <c r="E34" s="351">
        <f t="shared" si="0"/>
        <v>0.31</v>
      </c>
      <c r="F34" s="1465">
        <v>0.06</v>
      </c>
      <c r="G34" s="1460">
        <f>SUM(F33:F34)</f>
        <v>0.31</v>
      </c>
      <c r="H34" s="672" t="s">
        <v>10</v>
      </c>
      <c r="I34" s="668"/>
      <c r="J34" s="668"/>
      <c r="K34" s="668"/>
      <c r="L34" s="668"/>
      <c r="M34" s="668"/>
      <c r="N34" s="668"/>
      <c r="O34" s="668"/>
      <c r="P34" s="668"/>
      <c r="Q34" s="673">
        <v>46680010179</v>
      </c>
      <c r="R34" s="673">
        <v>46680010179</v>
      </c>
    </row>
    <row r="35" spans="1:18" x14ac:dyDescent="0.2">
      <c r="A35" s="661">
        <v>21</v>
      </c>
      <c r="B35" s="674">
        <v>6839</v>
      </c>
      <c r="C35" s="675" t="s">
        <v>432</v>
      </c>
      <c r="D35" s="386">
        <v>0</v>
      </c>
      <c r="E35" s="664">
        <f t="shared" si="0"/>
        <v>0.38</v>
      </c>
      <c r="F35" s="1463">
        <v>0.38</v>
      </c>
      <c r="G35" s="1464">
        <f>F35</f>
        <v>0.38</v>
      </c>
      <c r="H35" s="665" t="s">
        <v>10</v>
      </c>
      <c r="I35" s="661"/>
      <c r="J35" s="661"/>
      <c r="K35" s="661"/>
      <c r="L35" s="661"/>
      <c r="M35" s="661"/>
      <c r="N35" s="661"/>
      <c r="O35" s="661"/>
      <c r="P35" s="661"/>
      <c r="Q35" s="666">
        <v>46680010167</v>
      </c>
      <c r="R35" s="666">
        <v>46680010167</v>
      </c>
    </row>
    <row r="36" spans="1:18" ht="3.75" customHeight="1" x14ac:dyDescent="0.2">
      <c r="D36" s="695"/>
      <c r="E36" s="696"/>
      <c r="F36" s="697"/>
    </row>
    <row r="37" spans="1:18" ht="12.75" customHeight="1" x14ac:dyDescent="0.2">
      <c r="A37" s="63" t="s">
        <v>209</v>
      </c>
      <c r="B37" s="64"/>
      <c r="C37" s="65"/>
      <c r="D37" s="698"/>
      <c r="E37" s="66"/>
      <c r="F37" s="67">
        <f>SUM(F11:F35)</f>
        <v>11.040000000000003</v>
      </c>
      <c r="G37" s="1202"/>
      <c r="H37" s="68"/>
      <c r="I37" s="1328" t="s">
        <v>977</v>
      </c>
      <c r="J37" s="69"/>
      <c r="K37" s="70" t="s">
        <v>46</v>
      </c>
      <c r="L37" s="71">
        <f>SUM(L11:L35)</f>
        <v>30</v>
      </c>
      <c r="M37" s="71">
        <f>SUM(M11:M35)</f>
        <v>270</v>
      </c>
      <c r="N37" s="62"/>
      <c r="O37" s="70" t="s">
        <v>1</v>
      </c>
      <c r="P37" s="71">
        <f>SUM(P11:P35)</f>
        <v>0</v>
      </c>
      <c r="Q37" s="62"/>
    </row>
    <row r="38" spans="1:18" ht="12.75" customHeight="1" x14ac:dyDescent="0.2">
      <c r="A38" s="72" t="s">
        <v>47</v>
      </c>
      <c r="B38" s="73"/>
      <c r="C38" s="74"/>
      <c r="D38" s="699"/>
      <c r="E38" s="75"/>
      <c r="F38" s="955">
        <f>SUMIF($H$11:H35,"melnais",$F$11:F35)</f>
        <v>0.44</v>
      </c>
      <c r="G38" s="1203"/>
      <c r="H38" s="76"/>
      <c r="I38" s="77"/>
      <c r="J38" s="62"/>
      <c r="K38" s="62"/>
      <c r="L38" s="78"/>
      <c r="M38" s="78"/>
      <c r="N38" s="62"/>
      <c r="O38" s="62"/>
      <c r="P38" s="62"/>
      <c r="Q38" s="62"/>
    </row>
    <row r="39" spans="1:18" ht="12.75" customHeight="1" x14ac:dyDescent="0.2">
      <c r="A39" s="72" t="s">
        <v>48</v>
      </c>
      <c r="B39" s="73"/>
      <c r="C39" s="74"/>
      <c r="D39" s="699"/>
      <c r="E39" s="75"/>
      <c r="F39" s="955">
        <f>SUMIF($H$11:H35,"bruģis",$F$11:F35)</f>
        <v>0</v>
      </c>
      <c r="G39" s="1203"/>
      <c r="I39" s="16"/>
      <c r="J39" s="62"/>
      <c r="N39" s="62"/>
      <c r="O39" s="62"/>
      <c r="P39" s="62"/>
      <c r="Q39" s="62"/>
    </row>
    <row r="40" spans="1:18" ht="12.75" customHeight="1" x14ac:dyDescent="0.2">
      <c r="A40" s="72" t="s">
        <v>49</v>
      </c>
      <c r="B40" s="73"/>
      <c r="C40" s="74"/>
      <c r="D40" s="699"/>
      <c r="E40" s="75"/>
      <c r="F40" s="955">
        <f>SUMIF($H$11:H35,"grants",$F$11:F35)</f>
        <v>9.5399999999999991</v>
      </c>
      <c r="G40" s="1203"/>
      <c r="I40" s="16"/>
      <c r="J40" s="62"/>
      <c r="N40" s="62"/>
      <c r="O40" s="62"/>
      <c r="P40" s="62"/>
      <c r="Q40" s="62"/>
    </row>
    <row r="41" spans="1:18" ht="12.75" customHeight="1" x14ac:dyDescent="0.2">
      <c r="A41" s="72" t="s">
        <v>50</v>
      </c>
      <c r="B41" s="73"/>
      <c r="C41" s="74"/>
      <c r="D41" s="699"/>
      <c r="E41" s="75"/>
      <c r="F41" s="955">
        <f>SUMIF($H$11:H35,"cits segums",$F$11:F35)</f>
        <v>1.06</v>
      </c>
      <c r="G41" s="1203"/>
      <c r="H41" s="77"/>
      <c r="I41" s="16"/>
      <c r="J41" s="79"/>
      <c r="N41" s="62"/>
      <c r="O41" s="62"/>
      <c r="P41" s="62"/>
      <c r="Q41" s="62"/>
    </row>
    <row r="42" spans="1:18" ht="5.25" customHeight="1" x14ac:dyDescent="0.2">
      <c r="D42" s="701"/>
      <c r="E42" s="9"/>
      <c r="F42" s="80"/>
      <c r="G42" s="80"/>
      <c r="H42" s="60"/>
      <c r="I42" s="16"/>
      <c r="J42" s="62"/>
      <c r="N42" s="62"/>
      <c r="O42" s="62"/>
      <c r="P42" s="62"/>
      <c r="Q42" s="62"/>
    </row>
    <row r="43" spans="1:18" ht="12.75" customHeight="1" x14ac:dyDescent="0.2">
      <c r="A43" s="5"/>
      <c r="B43" s="5"/>
      <c r="C43" s="6" t="s">
        <v>51</v>
      </c>
      <c r="D43" s="1720" t="str">
        <f>KOPA!$A$31</f>
        <v>2022.gada 18.oktobris</v>
      </c>
      <c r="E43" s="1720"/>
      <c r="F43" s="1720"/>
      <c r="G43" s="82"/>
      <c r="H43" s="81"/>
      <c r="I43" s="81"/>
      <c r="J43" s="82"/>
      <c r="K43" s="82"/>
      <c r="O43" s="62"/>
      <c r="P43" s="62"/>
      <c r="Q43" s="62"/>
    </row>
    <row r="44" spans="1:18" ht="12.75" customHeight="1" x14ac:dyDescent="0.2">
      <c r="A44" s="5"/>
      <c r="B44" s="5"/>
      <c r="C44" s="6" t="s">
        <v>52</v>
      </c>
      <c r="D44" s="1720" t="s">
        <v>53</v>
      </c>
      <c r="E44" s="1720"/>
      <c r="F44" s="1720"/>
      <c r="G44" s="1720"/>
      <c r="H44" s="1720"/>
      <c r="I44" s="1720"/>
      <c r="J44" s="1720"/>
      <c r="K44" s="1720"/>
      <c r="M44" s="83"/>
      <c r="N44" s="83"/>
      <c r="O44" s="62"/>
      <c r="P44" s="1725" t="s">
        <v>572</v>
      </c>
      <c r="Q44" s="1725"/>
      <c r="R44" s="1725"/>
    </row>
    <row r="45" spans="1:18" ht="12.75" customHeight="1" x14ac:dyDescent="0.2">
      <c r="A45" s="5"/>
      <c r="B45" s="5"/>
      <c r="C45" s="6"/>
      <c r="D45" s="1721" t="s">
        <v>54</v>
      </c>
      <c r="E45" s="1721"/>
      <c r="F45" s="1721"/>
      <c r="G45" s="1721"/>
      <c r="H45" s="1721"/>
      <c r="I45" s="1721"/>
      <c r="J45" s="1721"/>
      <c r="K45" s="1721"/>
      <c r="M45" s="1722" t="s">
        <v>55</v>
      </c>
      <c r="N45" s="1722"/>
      <c r="O45" s="62"/>
      <c r="P45" s="1725"/>
      <c r="Q45" s="1725"/>
      <c r="R45" s="1725"/>
    </row>
    <row r="46" spans="1:18" x14ac:dyDescent="0.2">
      <c r="A46" s="5"/>
      <c r="B46" s="5"/>
      <c r="C46" s="6" t="s">
        <v>51</v>
      </c>
      <c r="D46" s="1728" t="str">
        <f>D43</f>
        <v>2022.gada 18.oktobris</v>
      </c>
      <c r="E46" s="1728"/>
      <c r="F46" s="1728"/>
      <c r="G46" s="82"/>
      <c r="H46" s="81"/>
      <c r="I46" s="81"/>
      <c r="J46" s="82"/>
      <c r="K46" s="82"/>
      <c r="O46" s="62"/>
      <c r="P46" s="1725"/>
      <c r="Q46" s="1725"/>
      <c r="R46" s="1725"/>
    </row>
    <row r="47" spans="1:18" x14ac:dyDescent="0.2">
      <c r="A47" s="5"/>
      <c r="B47" s="5"/>
      <c r="C47" s="6" t="s">
        <v>56</v>
      </c>
      <c r="D47" s="1720" t="str">
        <f>KOPA!$N$31</f>
        <v>Dobeles novada domes priekšsēdētājs Ivars Gorskis</v>
      </c>
      <c r="E47" s="1720"/>
      <c r="F47" s="1720"/>
      <c r="G47" s="1720"/>
      <c r="H47" s="1720"/>
      <c r="I47" s="1720"/>
      <c r="J47" s="1720"/>
      <c r="K47" s="1720"/>
      <c r="M47" s="83"/>
      <c r="N47" s="83"/>
      <c r="O47" s="62"/>
      <c r="P47" s="824"/>
      <c r="Q47" s="824"/>
      <c r="R47" s="824"/>
    </row>
    <row r="48" spans="1:18" x14ac:dyDescent="0.2">
      <c r="A48" s="5"/>
      <c r="B48" s="5"/>
      <c r="C48" s="6"/>
      <c r="D48" s="1721" t="s">
        <v>54</v>
      </c>
      <c r="E48" s="1721"/>
      <c r="F48" s="1721"/>
      <c r="G48" s="1721"/>
      <c r="H48" s="1721"/>
      <c r="I48" s="1721"/>
      <c r="J48" s="1721"/>
      <c r="K48" s="1721"/>
      <c r="M48" s="1722" t="s">
        <v>55</v>
      </c>
      <c r="N48" s="1722"/>
      <c r="O48" s="62"/>
      <c r="P48" s="62"/>
      <c r="Q48" s="62"/>
    </row>
    <row r="49" spans="1:17" x14ac:dyDescent="0.2">
      <c r="A49" s="5"/>
      <c r="B49" s="5"/>
      <c r="C49" s="6" t="s">
        <v>51</v>
      </c>
      <c r="D49" s="84" t="s">
        <v>57</v>
      </c>
      <c r="E49" s="84"/>
      <c r="F49" s="84"/>
      <c r="G49" s="81"/>
      <c r="H49" s="81"/>
      <c r="I49" s="81"/>
      <c r="J49" s="82"/>
      <c r="K49" s="82"/>
      <c r="O49" s="62"/>
      <c r="P49" s="62"/>
      <c r="Q49" s="62"/>
    </row>
    <row r="50" spans="1:17" x14ac:dyDescent="0.2">
      <c r="A50" s="5"/>
      <c r="B50" s="5"/>
      <c r="C50" s="6" t="s">
        <v>58</v>
      </c>
      <c r="D50" s="1720" t="s">
        <v>1088</v>
      </c>
      <c r="E50" s="1720"/>
      <c r="F50" s="1720"/>
      <c r="G50" s="1720"/>
      <c r="H50" s="1720"/>
      <c r="I50" s="1720"/>
      <c r="J50" s="1720"/>
      <c r="K50" s="1720"/>
      <c r="M50" s="83"/>
      <c r="N50" s="83"/>
      <c r="O50" s="62"/>
      <c r="P50" s="62"/>
      <c r="Q50" s="62"/>
    </row>
    <row r="51" spans="1:17" x14ac:dyDescent="0.2">
      <c r="D51" s="1721" t="s">
        <v>54</v>
      </c>
      <c r="E51" s="1721"/>
      <c r="F51" s="1721"/>
      <c r="G51" s="1721"/>
      <c r="H51" s="1721"/>
      <c r="I51" s="1721"/>
      <c r="J51" s="1721"/>
      <c r="K51" s="1721"/>
      <c r="M51" s="1722" t="s">
        <v>55</v>
      </c>
      <c r="N51" s="1722"/>
    </row>
  </sheetData>
  <sheetProtection selectLockedCells="1" selectUnlockedCells="1"/>
  <mergeCells count="36"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  <mergeCell ref="M51:N51"/>
    <mergeCell ref="Q8:Q9"/>
    <mergeCell ref="D47:K47"/>
    <mergeCell ref="D48:K48"/>
    <mergeCell ref="M48:N48"/>
    <mergeCell ref="D50:K50"/>
    <mergeCell ref="F8:G8"/>
    <mergeCell ref="F10:G10"/>
    <mergeCell ref="P44:R46"/>
    <mergeCell ref="D46:F46"/>
    <mergeCell ref="I8:I9"/>
    <mergeCell ref="J8:K8"/>
    <mergeCell ref="L8:L9"/>
    <mergeCell ref="K13:K14"/>
    <mergeCell ref="D51:K51"/>
    <mergeCell ref="B10:C10"/>
    <mergeCell ref="D43:F43"/>
    <mergeCell ref="D44:K44"/>
    <mergeCell ref="D45:K45"/>
    <mergeCell ref="M45:N45"/>
  </mergeCells>
  <conditionalFormatting sqref="F25:G25 F26">
    <cfRule type="cellIs" dxfId="7" priority="1" operator="equal">
      <formula>0</formula>
    </cfRule>
    <cfRule type="cellIs" dxfId="6" priority="2" operator="between">
      <formula>0</formula>
      <formula>0.004</formula>
    </cfRule>
    <cfRule type="cellIs" dxfId="5" priority="3" operator="greaterThan">
      <formula>0.004</formula>
    </cfRule>
    <cfRule type="cellIs" dxfId="4" priority="4" operator="lessThan">
      <formula>0</formula>
    </cfRule>
  </conditionalFormatting>
  <printOptions horizontalCentered="1"/>
  <pageMargins left="0.19685039370078741" right="0.19685039370078741" top="0.23622047244094491" bottom="0.51181102362204722" header="0.11811023622047245" footer="0.31496062992125984"/>
  <pageSetup paperSize="9" scale="91" orientation="landscape" useFirstPageNumber="1" verticalDpi="300" r:id="rId1"/>
  <headerFooter scaleWithDoc="0">
    <oddFooter>&amp;RLapa &amp;P no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228DF-1860-43E0-96AC-40B6ED395BCD}">
  <sheetPr codeName="Sheet31">
    <tabColor theme="2" tint="-0.249977111117893"/>
  </sheetPr>
  <dimension ref="A1:S34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19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19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5"/>
      <c r="C3" s="6"/>
      <c r="D3" s="1702" t="s">
        <v>438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</row>
    <row r="4" spans="1:19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19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19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19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771" t="s">
        <v>36</v>
      </c>
    </row>
    <row r="9" spans="1:19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19" s="22" customFormat="1" ht="12" customHeight="1" x14ac:dyDescent="0.2">
      <c r="A10" s="19">
        <v>1</v>
      </c>
      <c r="B10" s="1726">
        <v>2</v>
      </c>
      <c r="C10" s="1727"/>
      <c r="D10" s="19">
        <v>3</v>
      </c>
      <c r="E10" s="19">
        <v>4</v>
      </c>
      <c r="F10" s="1726">
        <v>5</v>
      </c>
      <c r="G10" s="1727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19" x14ac:dyDescent="0.2">
      <c r="A11" s="92">
        <v>1</v>
      </c>
      <c r="B11" s="384">
        <v>7201</v>
      </c>
      <c r="C11" s="385" t="s">
        <v>439</v>
      </c>
      <c r="D11" s="386">
        <v>0</v>
      </c>
      <c r="E11" s="386">
        <f t="shared" ref="E11:E18" si="0">D11+F11</f>
        <v>3.25</v>
      </c>
      <c r="F11" s="1413">
        <v>3.25</v>
      </c>
      <c r="G11" s="1414">
        <f>F11</f>
        <v>3.25</v>
      </c>
      <c r="H11" s="387" t="s">
        <v>42</v>
      </c>
      <c r="I11" s="92"/>
      <c r="J11" s="92"/>
      <c r="K11" s="92"/>
      <c r="L11" s="92"/>
      <c r="M11" s="92"/>
      <c r="N11" s="92"/>
      <c r="O11" s="92"/>
      <c r="P11" s="92"/>
      <c r="Q11" s="92">
        <v>46720010154</v>
      </c>
      <c r="R11" s="92">
        <v>46720010154</v>
      </c>
    </row>
    <row r="12" spans="1:19" x14ac:dyDescent="0.2">
      <c r="A12" s="92">
        <v>2</v>
      </c>
      <c r="B12" s="384">
        <v>7202</v>
      </c>
      <c r="C12" s="385" t="s">
        <v>440</v>
      </c>
      <c r="D12" s="386">
        <v>0</v>
      </c>
      <c r="E12" s="386">
        <f t="shared" si="0"/>
        <v>0.67</v>
      </c>
      <c r="F12" s="1413">
        <v>0.67</v>
      </c>
      <c r="G12" s="1414">
        <f>F12</f>
        <v>0.67</v>
      </c>
      <c r="H12" s="387" t="s">
        <v>42</v>
      </c>
      <c r="I12" s="92"/>
      <c r="J12" s="92"/>
      <c r="K12" s="92"/>
      <c r="L12" s="92"/>
      <c r="M12" s="92"/>
      <c r="N12" s="92"/>
      <c r="O12" s="92"/>
      <c r="P12" s="92"/>
      <c r="Q12" s="92">
        <v>46720010155</v>
      </c>
      <c r="R12" s="92">
        <v>46720010207</v>
      </c>
    </row>
    <row r="13" spans="1:19" x14ac:dyDescent="0.2">
      <c r="A13" s="248">
        <v>3</v>
      </c>
      <c r="B13" s="356">
        <v>7205</v>
      </c>
      <c r="C13" s="357" t="s">
        <v>441</v>
      </c>
      <c r="D13" s="337">
        <v>0</v>
      </c>
      <c r="E13" s="337">
        <f t="shared" si="0"/>
        <v>0.53</v>
      </c>
      <c r="F13" s="251">
        <v>0.53</v>
      </c>
      <c r="G13" s="252"/>
      <c r="H13" s="253" t="s">
        <v>42</v>
      </c>
      <c r="I13" s="30"/>
      <c r="J13" s="30"/>
      <c r="K13" s="30"/>
      <c r="L13" s="30"/>
      <c r="M13" s="30"/>
      <c r="N13" s="30"/>
      <c r="O13" s="30"/>
      <c r="P13" s="30"/>
      <c r="Q13" s="30">
        <v>46720020112</v>
      </c>
      <c r="R13" s="30">
        <v>46720020112</v>
      </c>
    </row>
    <row r="14" spans="1:19" x14ac:dyDescent="0.2">
      <c r="A14" s="224"/>
      <c r="B14" s="368"/>
      <c r="C14" s="369"/>
      <c r="D14" s="370">
        <f>E13</f>
        <v>0.53</v>
      </c>
      <c r="E14" s="370">
        <f t="shared" si="0"/>
        <v>1.73</v>
      </c>
      <c r="F14" s="1411">
        <v>1.2</v>
      </c>
      <c r="G14" s="1412">
        <f>SUM(F13:F14)</f>
        <v>1.73</v>
      </c>
      <c r="H14" s="371" t="s">
        <v>42</v>
      </c>
      <c r="I14" s="224"/>
      <c r="J14" s="224"/>
      <c r="K14" s="224"/>
      <c r="L14" s="224"/>
      <c r="M14" s="224"/>
      <c r="N14" s="224"/>
      <c r="O14" s="224"/>
      <c r="P14" s="224"/>
      <c r="Q14" s="224">
        <v>46720020112</v>
      </c>
      <c r="R14" s="224">
        <v>46720090360</v>
      </c>
    </row>
    <row r="15" spans="1:19" x14ac:dyDescent="0.2">
      <c r="A15" s="92">
        <v>4</v>
      </c>
      <c r="B15" s="384">
        <v>7223</v>
      </c>
      <c r="C15" s="385" t="s">
        <v>442</v>
      </c>
      <c r="D15" s="386">
        <v>0</v>
      </c>
      <c r="E15" s="386">
        <f t="shared" si="0"/>
        <v>1.24</v>
      </c>
      <c r="F15" s="1413">
        <v>1.24</v>
      </c>
      <c r="G15" s="1414">
        <f>F15</f>
        <v>1.24</v>
      </c>
      <c r="H15" s="387" t="s">
        <v>42</v>
      </c>
      <c r="I15" s="92"/>
      <c r="J15" s="92"/>
      <c r="K15" s="92"/>
      <c r="L15" s="92"/>
      <c r="M15" s="92"/>
      <c r="N15" s="92"/>
      <c r="O15" s="92"/>
      <c r="P15" s="92"/>
      <c r="Q15" s="92">
        <v>46720040052</v>
      </c>
      <c r="R15" s="92">
        <v>46720040052</v>
      </c>
    </row>
    <row r="16" spans="1:19" x14ac:dyDescent="0.2">
      <c r="A16" s="248">
        <v>5</v>
      </c>
      <c r="B16" s="356">
        <v>7224</v>
      </c>
      <c r="C16" s="357" t="s">
        <v>443</v>
      </c>
      <c r="D16" s="705">
        <v>0</v>
      </c>
      <c r="E16" s="705">
        <f t="shared" si="0"/>
        <v>0.35</v>
      </c>
      <c r="F16" s="1455">
        <v>0.35</v>
      </c>
      <c r="G16" s="1456"/>
      <c r="H16" s="718" t="s">
        <v>44</v>
      </c>
      <c r="I16" s="248"/>
      <c r="J16" s="248"/>
      <c r="K16" s="248"/>
      <c r="L16" s="248"/>
      <c r="M16" s="248"/>
      <c r="N16" s="248"/>
      <c r="O16" s="248"/>
      <c r="P16" s="248"/>
      <c r="Q16" s="248">
        <v>46720060126</v>
      </c>
      <c r="R16" s="248">
        <v>46720060126</v>
      </c>
    </row>
    <row r="17" spans="1:18" x14ac:dyDescent="0.2">
      <c r="A17" s="107"/>
      <c r="B17" s="335"/>
      <c r="C17" s="336"/>
      <c r="D17" s="341">
        <f>E16</f>
        <v>0.35</v>
      </c>
      <c r="E17" s="341">
        <f t="shared" si="0"/>
        <v>1.03</v>
      </c>
      <c r="F17" s="1284">
        <v>0.68</v>
      </c>
      <c r="G17" s="1185"/>
      <c r="H17" s="342" t="s">
        <v>42</v>
      </c>
      <c r="I17" s="38"/>
      <c r="J17" s="38"/>
      <c r="K17" s="38"/>
      <c r="L17" s="38"/>
      <c r="M17" s="38"/>
      <c r="N17" s="38"/>
      <c r="O17" s="38"/>
      <c r="P17" s="38"/>
      <c r="Q17" s="38">
        <v>46720060126</v>
      </c>
      <c r="R17" s="38">
        <v>46720060126</v>
      </c>
    </row>
    <row r="18" spans="1:18" x14ac:dyDescent="0.2">
      <c r="A18" s="224"/>
      <c r="B18" s="368"/>
      <c r="C18" s="369"/>
      <c r="D18" s="370">
        <f>E17</f>
        <v>1.03</v>
      </c>
      <c r="E18" s="370">
        <f t="shared" si="0"/>
        <v>1.22</v>
      </c>
      <c r="F18" s="1411">
        <v>0.19</v>
      </c>
      <c r="G18" s="1412">
        <f>SUM(F16:F18)</f>
        <v>1.22</v>
      </c>
      <c r="H18" s="371" t="s">
        <v>10</v>
      </c>
      <c r="I18" s="224"/>
      <c r="J18" s="224"/>
      <c r="K18" s="224"/>
      <c r="L18" s="224"/>
      <c r="M18" s="224"/>
      <c r="N18" s="224"/>
      <c r="O18" s="224"/>
      <c r="P18" s="224"/>
      <c r="Q18" s="224">
        <v>46720060126</v>
      </c>
      <c r="R18" s="224">
        <v>46720060126</v>
      </c>
    </row>
    <row r="19" spans="1:18" ht="3.75" customHeight="1" x14ac:dyDescent="0.2"/>
    <row r="20" spans="1:18" ht="12.75" customHeight="1" x14ac:dyDescent="0.2">
      <c r="A20" s="63" t="s">
        <v>101</v>
      </c>
      <c r="B20" s="64"/>
      <c r="C20" s="65"/>
      <c r="D20" s="65"/>
      <c r="E20" s="66"/>
      <c r="F20" s="67">
        <f>SUM(F11:F18)</f>
        <v>8.11</v>
      </c>
      <c r="G20" s="1202"/>
      <c r="H20" s="68"/>
      <c r="I20" s="16"/>
      <c r="J20" s="69"/>
      <c r="K20" s="70" t="s">
        <v>46</v>
      </c>
      <c r="L20" s="71">
        <f>SUM(L11:L18)</f>
        <v>0</v>
      </c>
      <c r="M20" s="71">
        <f>SUM(M11:M18)</f>
        <v>0</v>
      </c>
      <c r="N20" s="62"/>
      <c r="O20" s="70" t="s">
        <v>1</v>
      </c>
      <c r="P20" s="71">
        <f>SUM(P11:P18)</f>
        <v>0</v>
      </c>
      <c r="Q20" s="62"/>
    </row>
    <row r="21" spans="1:18" ht="12.75" customHeight="1" x14ac:dyDescent="0.2">
      <c r="A21" s="72" t="s">
        <v>47</v>
      </c>
      <c r="B21" s="73"/>
      <c r="C21" s="74"/>
      <c r="D21" s="74"/>
      <c r="E21" s="75"/>
      <c r="F21" s="955">
        <f>SUMIF($H$11:H18,"melnais",$F$11:F18)</f>
        <v>0.35</v>
      </c>
      <c r="G21" s="1203"/>
      <c r="H21" s="76"/>
      <c r="I21" s="77"/>
      <c r="J21" s="62"/>
      <c r="K21" s="62"/>
      <c r="L21" s="78"/>
      <c r="M21" s="78"/>
      <c r="N21" s="62"/>
      <c r="O21" s="62"/>
      <c r="P21" s="62"/>
      <c r="Q21" s="62"/>
    </row>
    <row r="22" spans="1:18" ht="12.75" customHeight="1" x14ac:dyDescent="0.2">
      <c r="A22" s="72" t="s">
        <v>48</v>
      </c>
      <c r="B22" s="73"/>
      <c r="C22" s="74"/>
      <c r="D22" s="74"/>
      <c r="E22" s="75"/>
      <c r="F22" s="955">
        <f>SUMIF($H$11:H18,"bruģis",$F$11:F18)</f>
        <v>0</v>
      </c>
      <c r="G22" s="1203"/>
      <c r="I22" s="16"/>
      <c r="J22" s="62"/>
      <c r="N22" s="62"/>
      <c r="O22" s="62"/>
      <c r="P22" s="62"/>
      <c r="Q22" s="62"/>
    </row>
    <row r="23" spans="1:18" ht="12.75" customHeight="1" x14ac:dyDescent="0.2">
      <c r="A23" s="72" t="s">
        <v>49</v>
      </c>
      <c r="B23" s="73"/>
      <c r="C23" s="74"/>
      <c r="D23" s="74"/>
      <c r="E23" s="75"/>
      <c r="F23" s="955">
        <f>SUMIF($H$11:H18,"grants",$F$11:F18)</f>
        <v>7.57</v>
      </c>
      <c r="G23" s="1203"/>
      <c r="I23" s="16"/>
      <c r="J23" s="62"/>
      <c r="N23" s="62"/>
      <c r="O23" s="62"/>
      <c r="P23" s="62"/>
      <c r="Q23" s="62"/>
    </row>
    <row r="24" spans="1:18" ht="12.75" customHeight="1" x14ac:dyDescent="0.2">
      <c r="A24" s="72" t="s">
        <v>50</v>
      </c>
      <c r="B24" s="73"/>
      <c r="C24" s="74"/>
      <c r="D24" s="74"/>
      <c r="E24" s="75"/>
      <c r="F24" s="955">
        <f>SUMIF($H$11:H18,"cits segums",$F$11:F18)</f>
        <v>0.19</v>
      </c>
      <c r="G24" s="1203"/>
      <c r="H24" s="77"/>
      <c r="I24" s="16"/>
      <c r="J24" s="79"/>
      <c r="N24" s="62"/>
      <c r="O24" s="62"/>
      <c r="P24" s="62"/>
      <c r="Q24" s="62"/>
    </row>
    <row r="25" spans="1:18" ht="5.25" customHeight="1" x14ac:dyDescent="0.2">
      <c r="D25" s="9"/>
      <c r="E25" s="9"/>
      <c r="F25" s="80"/>
      <c r="G25" s="80"/>
      <c r="H25" s="60"/>
      <c r="I25" s="16"/>
      <c r="J25" s="62"/>
      <c r="N25" s="62"/>
      <c r="O25" s="62"/>
      <c r="P25" s="62"/>
      <c r="Q25" s="62"/>
    </row>
    <row r="26" spans="1:18" ht="12.75" customHeight="1" x14ac:dyDescent="0.2">
      <c r="A26" s="5"/>
      <c r="B26" s="5"/>
      <c r="C26" s="6" t="s">
        <v>51</v>
      </c>
      <c r="D26" s="1720" t="str">
        <f>KOPA!$A$31</f>
        <v>2022.gada 18.oktobris</v>
      </c>
      <c r="E26" s="1720"/>
      <c r="F26" s="1720"/>
      <c r="G26" s="82"/>
      <c r="H26" s="81"/>
      <c r="I26" s="81"/>
      <c r="J26" s="82"/>
      <c r="K26" s="82"/>
      <c r="O26" s="62"/>
      <c r="P26" s="62"/>
      <c r="Q26" s="62"/>
    </row>
    <row r="27" spans="1:18" ht="12.75" customHeight="1" x14ac:dyDescent="0.2">
      <c r="A27" s="5"/>
      <c r="B27" s="5"/>
      <c r="C27" s="6" t="s">
        <v>52</v>
      </c>
      <c r="D27" s="1720" t="s">
        <v>53</v>
      </c>
      <c r="E27" s="1720"/>
      <c r="F27" s="1720"/>
      <c r="G27" s="1720"/>
      <c r="H27" s="1720"/>
      <c r="I27" s="1720"/>
      <c r="J27" s="1720"/>
      <c r="K27" s="1720"/>
      <c r="M27" s="83"/>
      <c r="N27" s="83"/>
      <c r="O27" s="62"/>
      <c r="P27" s="1725" t="s">
        <v>572</v>
      </c>
      <c r="Q27" s="1725"/>
      <c r="R27" s="1725"/>
    </row>
    <row r="28" spans="1:18" ht="12.75" customHeight="1" x14ac:dyDescent="0.2">
      <c r="A28" s="5"/>
      <c r="B28" s="5"/>
      <c r="C28" s="6"/>
      <c r="D28" s="1721" t="s">
        <v>54</v>
      </c>
      <c r="E28" s="1721"/>
      <c r="F28" s="1721"/>
      <c r="G28" s="1721"/>
      <c r="H28" s="1721"/>
      <c r="I28" s="1721"/>
      <c r="J28" s="1721"/>
      <c r="K28" s="1721"/>
      <c r="M28" s="1722" t="s">
        <v>55</v>
      </c>
      <c r="N28" s="1722"/>
      <c r="O28" s="62"/>
      <c r="P28" s="1725"/>
      <c r="Q28" s="1725"/>
      <c r="R28" s="1725"/>
    </row>
    <row r="29" spans="1:18" x14ac:dyDescent="0.2">
      <c r="A29" s="5"/>
      <c r="B29" s="5"/>
      <c r="C29" s="6" t="s">
        <v>51</v>
      </c>
      <c r="D29" s="1728" t="str">
        <f>D26</f>
        <v>2022.gada 18.oktobris</v>
      </c>
      <c r="E29" s="1728"/>
      <c r="F29" s="1728"/>
      <c r="G29" s="82"/>
      <c r="H29" s="81"/>
      <c r="I29" s="81"/>
      <c r="J29" s="82"/>
      <c r="K29" s="82"/>
      <c r="O29" s="62"/>
      <c r="P29" s="1725"/>
      <c r="Q29" s="1725"/>
      <c r="R29" s="1725"/>
    </row>
    <row r="30" spans="1:18" x14ac:dyDescent="0.2">
      <c r="A30" s="5"/>
      <c r="B30" s="5"/>
      <c r="C30" s="6" t="s">
        <v>56</v>
      </c>
      <c r="D30" s="1720" t="str">
        <f>KOPA!$N$31</f>
        <v>Dobeles novada domes priekšsēdētājs Ivars Gorskis</v>
      </c>
      <c r="E30" s="1720"/>
      <c r="F30" s="1720"/>
      <c r="G30" s="1720"/>
      <c r="H30" s="1720"/>
      <c r="I30" s="1720"/>
      <c r="J30" s="1720"/>
      <c r="K30" s="1720"/>
      <c r="M30" s="83"/>
      <c r="N30" s="83"/>
      <c r="O30" s="62"/>
      <c r="P30" s="824"/>
      <c r="Q30" s="824"/>
      <c r="R30" s="824"/>
    </row>
    <row r="31" spans="1:18" x14ac:dyDescent="0.2">
      <c r="A31" s="5"/>
      <c r="B31" s="5"/>
      <c r="C31" s="6"/>
      <c r="D31" s="1721" t="s">
        <v>54</v>
      </c>
      <c r="E31" s="1721"/>
      <c r="F31" s="1721"/>
      <c r="G31" s="1721"/>
      <c r="H31" s="1721"/>
      <c r="I31" s="1721"/>
      <c r="J31" s="1721"/>
      <c r="K31" s="1721"/>
      <c r="M31" s="1722" t="s">
        <v>55</v>
      </c>
      <c r="N31" s="1722"/>
      <c r="O31" s="62"/>
      <c r="P31" s="62"/>
      <c r="Q31" s="62"/>
    </row>
    <row r="32" spans="1:18" x14ac:dyDescent="0.2">
      <c r="A32" s="5"/>
      <c r="B32" s="5"/>
      <c r="C32" s="6" t="s">
        <v>51</v>
      </c>
      <c r="D32" s="84" t="s">
        <v>57</v>
      </c>
      <c r="E32" s="84"/>
      <c r="F32" s="84"/>
      <c r="G32" s="81"/>
      <c r="H32" s="81"/>
      <c r="I32" s="81"/>
      <c r="J32" s="82"/>
      <c r="K32" s="82"/>
      <c r="O32" s="62"/>
      <c r="P32" s="62"/>
      <c r="Q32" s="62"/>
    </row>
    <row r="33" spans="1:17" x14ac:dyDescent="0.2">
      <c r="A33" s="5"/>
      <c r="B33" s="5"/>
      <c r="C33" s="6" t="s">
        <v>58</v>
      </c>
      <c r="D33" s="1720" t="s">
        <v>1088</v>
      </c>
      <c r="E33" s="1720"/>
      <c r="F33" s="1720"/>
      <c r="G33" s="1720"/>
      <c r="H33" s="1720"/>
      <c r="I33" s="1720"/>
      <c r="J33" s="1720"/>
      <c r="K33" s="1720"/>
      <c r="M33" s="83"/>
      <c r="N33" s="83"/>
      <c r="O33" s="62"/>
      <c r="P33" s="62"/>
      <c r="Q33" s="62"/>
    </row>
    <row r="34" spans="1:17" x14ac:dyDescent="0.2">
      <c r="D34" s="1721" t="s">
        <v>54</v>
      </c>
      <c r="E34" s="1721"/>
      <c r="F34" s="1721"/>
      <c r="G34" s="1721"/>
      <c r="H34" s="1721"/>
      <c r="I34" s="1721"/>
      <c r="J34" s="1721"/>
      <c r="K34" s="1721"/>
      <c r="M34" s="1722" t="s">
        <v>55</v>
      </c>
      <c r="N34" s="1722"/>
    </row>
  </sheetData>
  <sheetProtection selectLockedCells="1" selectUnlockedCells="1"/>
  <mergeCells count="35"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  <mergeCell ref="M34:N34"/>
    <mergeCell ref="Q8:Q9"/>
    <mergeCell ref="D30:K30"/>
    <mergeCell ref="D31:K31"/>
    <mergeCell ref="M31:N31"/>
    <mergeCell ref="D33:K33"/>
    <mergeCell ref="F8:G8"/>
    <mergeCell ref="F10:G10"/>
    <mergeCell ref="P27:R29"/>
    <mergeCell ref="D29:F29"/>
    <mergeCell ref="I8:I9"/>
    <mergeCell ref="J8:K8"/>
    <mergeCell ref="L8:L9"/>
    <mergeCell ref="D34:K34"/>
    <mergeCell ref="B10:C10"/>
    <mergeCell ref="D26:F26"/>
    <mergeCell ref="D27:K27"/>
    <mergeCell ref="D28:K28"/>
    <mergeCell ref="M28:N2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AD362-AB37-488E-B692-E3C80F77637D}">
  <sheetPr codeName="Sheet32">
    <tabColor theme="2" tint="-0.249977111117893"/>
  </sheetPr>
  <dimension ref="A1:S49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19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19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5"/>
      <c r="C3" s="6"/>
      <c r="D3" s="1702" t="s">
        <v>444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</row>
    <row r="4" spans="1:19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19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19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19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771" t="s">
        <v>36</v>
      </c>
    </row>
    <row r="9" spans="1:19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19" s="22" customFormat="1" ht="12" customHeight="1" x14ac:dyDescent="0.2">
      <c r="A10" s="19">
        <v>1</v>
      </c>
      <c r="B10" s="1726">
        <v>2</v>
      </c>
      <c r="C10" s="1727"/>
      <c r="D10" s="19">
        <v>3</v>
      </c>
      <c r="E10" s="19">
        <v>4</v>
      </c>
      <c r="F10" s="1726">
        <v>5</v>
      </c>
      <c r="G10" s="1727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19" x14ac:dyDescent="0.2">
      <c r="A11" s="92">
        <v>1</v>
      </c>
      <c r="B11" s="384">
        <v>7203</v>
      </c>
      <c r="C11" s="385" t="s">
        <v>445</v>
      </c>
      <c r="D11" s="386">
        <v>0</v>
      </c>
      <c r="E11" s="386">
        <f t="shared" ref="E11:E19" si="0">D11+F11</f>
        <v>0.09</v>
      </c>
      <c r="F11" s="1413">
        <v>0.09</v>
      </c>
      <c r="G11" s="1414">
        <f>F11</f>
        <v>0.09</v>
      </c>
      <c r="H11" s="387" t="s">
        <v>42</v>
      </c>
      <c r="I11" s="92"/>
      <c r="J11" s="92"/>
      <c r="K11" s="92"/>
      <c r="L11" s="92"/>
      <c r="M11" s="92"/>
      <c r="N11" s="92"/>
      <c r="O11" s="92"/>
      <c r="P11" s="92"/>
      <c r="Q11" s="92">
        <v>46720020121</v>
      </c>
      <c r="R11" s="92">
        <v>46720020121</v>
      </c>
    </row>
    <row r="12" spans="1:19" x14ac:dyDescent="0.2">
      <c r="A12" s="92">
        <v>2</v>
      </c>
      <c r="B12" s="384">
        <v>7204</v>
      </c>
      <c r="C12" s="385" t="s">
        <v>446</v>
      </c>
      <c r="D12" s="386">
        <v>0</v>
      </c>
      <c r="E12" s="386">
        <f t="shared" si="0"/>
        <v>0.22</v>
      </c>
      <c r="F12" s="1413">
        <v>0.22</v>
      </c>
      <c r="G12" s="1414">
        <f>F12</f>
        <v>0.22</v>
      </c>
      <c r="H12" s="387" t="s">
        <v>42</v>
      </c>
      <c r="I12" s="92"/>
      <c r="J12" s="92"/>
      <c r="K12" s="92"/>
      <c r="L12" s="92"/>
      <c r="M12" s="92"/>
      <c r="N12" s="92"/>
      <c r="O12" s="92"/>
      <c r="P12" s="92"/>
      <c r="Q12" s="92">
        <v>46720020121</v>
      </c>
      <c r="R12" s="92">
        <v>46720020121</v>
      </c>
    </row>
    <row r="13" spans="1:19" x14ac:dyDescent="0.2">
      <c r="A13" s="248">
        <v>3</v>
      </c>
      <c r="B13" s="356">
        <v>7206</v>
      </c>
      <c r="C13" s="1762" t="s">
        <v>447</v>
      </c>
      <c r="D13" s="337">
        <v>0</v>
      </c>
      <c r="E13" s="337">
        <f t="shared" si="0"/>
        <v>0.3</v>
      </c>
      <c r="F13" s="251">
        <v>0.3</v>
      </c>
      <c r="G13" s="252"/>
      <c r="H13" s="253" t="s">
        <v>42</v>
      </c>
      <c r="I13" s="30"/>
      <c r="J13" s="30"/>
      <c r="K13" s="30"/>
      <c r="L13" s="30"/>
      <c r="M13" s="30"/>
      <c r="N13" s="30"/>
      <c r="O13" s="30"/>
      <c r="P13" s="30"/>
      <c r="Q13" s="30">
        <v>46720020112</v>
      </c>
      <c r="R13" s="30">
        <v>46720090360</v>
      </c>
    </row>
    <row r="14" spans="1:19" x14ac:dyDescent="0.2">
      <c r="A14" s="224"/>
      <c r="B14" s="368"/>
      <c r="C14" s="1763"/>
      <c r="D14" s="370">
        <f>E13</f>
        <v>0.3</v>
      </c>
      <c r="E14" s="370">
        <f t="shared" si="0"/>
        <v>0.97</v>
      </c>
      <c r="F14" s="1411">
        <v>0.67</v>
      </c>
      <c r="G14" s="259">
        <f>SUM(F13:F14)</f>
        <v>0.97</v>
      </c>
      <c r="H14" s="371" t="s">
        <v>42</v>
      </c>
      <c r="I14" s="224"/>
      <c r="J14" s="224"/>
      <c r="K14" s="224"/>
      <c r="L14" s="224"/>
      <c r="M14" s="224"/>
      <c r="N14" s="224"/>
      <c r="O14" s="224"/>
      <c r="P14" s="224"/>
      <c r="Q14" s="224">
        <v>46720090500</v>
      </c>
      <c r="R14" s="224">
        <v>46720090500</v>
      </c>
    </row>
    <row r="15" spans="1:19" x14ac:dyDescent="0.2">
      <c r="A15" s="92">
        <v>4</v>
      </c>
      <c r="B15" s="384">
        <v>7207</v>
      </c>
      <c r="C15" s="385" t="s">
        <v>448</v>
      </c>
      <c r="D15" s="386">
        <v>0</v>
      </c>
      <c r="E15" s="386">
        <f t="shared" si="0"/>
        <v>0.12</v>
      </c>
      <c r="F15" s="1413">
        <v>0.12</v>
      </c>
      <c r="G15" s="1414">
        <f>F15</f>
        <v>0.12</v>
      </c>
      <c r="H15" s="387" t="s">
        <v>65</v>
      </c>
      <c r="I15" s="92"/>
      <c r="J15" s="92"/>
      <c r="K15" s="92"/>
      <c r="L15" s="92"/>
      <c r="M15" s="92"/>
      <c r="N15" s="92"/>
      <c r="O15" s="92"/>
      <c r="P15" s="92"/>
      <c r="Q15" s="92">
        <v>46720020177</v>
      </c>
      <c r="R15" s="92">
        <v>46720020177</v>
      </c>
    </row>
    <row r="16" spans="1:19" x14ac:dyDescent="0.2">
      <c r="A16" s="248">
        <v>5</v>
      </c>
      <c r="B16" s="356">
        <v>7208</v>
      </c>
      <c r="C16" s="357" t="s">
        <v>449</v>
      </c>
      <c r="D16" s="337">
        <v>0</v>
      </c>
      <c r="E16" s="337">
        <f t="shared" si="0"/>
        <v>1.28</v>
      </c>
      <c r="F16" s="251">
        <v>1.28</v>
      </c>
      <c r="G16" s="252"/>
      <c r="H16" s="253" t="s">
        <v>42</v>
      </c>
      <c r="I16" s="30"/>
      <c r="J16" s="30"/>
      <c r="K16" s="30"/>
      <c r="L16" s="30"/>
      <c r="M16" s="30"/>
      <c r="N16" s="30"/>
      <c r="O16" s="30"/>
      <c r="P16" s="30"/>
      <c r="Q16" s="30">
        <v>46720020111</v>
      </c>
      <c r="R16" s="30">
        <v>46720020111</v>
      </c>
    </row>
    <row r="17" spans="1:18" x14ac:dyDescent="0.2">
      <c r="A17" s="224"/>
      <c r="B17" s="368"/>
      <c r="C17" s="369"/>
      <c r="D17" s="370">
        <f>E16</f>
        <v>1.28</v>
      </c>
      <c r="E17" s="370">
        <f t="shared" si="0"/>
        <v>2.38</v>
      </c>
      <c r="F17" s="1411">
        <v>1.1000000000000001</v>
      </c>
      <c r="G17" s="259">
        <f>SUM(F16:F17)</f>
        <v>2.38</v>
      </c>
      <c r="H17" s="371" t="s">
        <v>42</v>
      </c>
      <c r="I17" s="224"/>
      <c r="J17" s="224"/>
      <c r="K17" s="224"/>
      <c r="L17" s="224"/>
      <c r="M17" s="224"/>
      <c r="N17" s="224"/>
      <c r="O17" s="224"/>
      <c r="P17" s="224"/>
      <c r="Q17" s="224">
        <v>46720030097</v>
      </c>
      <c r="R17" s="224">
        <v>46720020111</v>
      </c>
    </row>
    <row r="18" spans="1:18" x14ac:dyDescent="0.2">
      <c r="A18" s="248">
        <v>6</v>
      </c>
      <c r="B18" s="356">
        <v>7210</v>
      </c>
      <c r="C18" s="357" t="s">
        <v>450</v>
      </c>
      <c r="D18" s="337">
        <v>0</v>
      </c>
      <c r="E18" s="337">
        <f t="shared" si="0"/>
        <v>0.8</v>
      </c>
      <c r="F18" s="251">
        <v>0.8</v>
      </c>
      <c r="G18" s="252"/>
      <c r="H18" s="253" t="s">
        <v>42</v>
      </c>
      <c r="I18" s="30"/>
      <c r="J18" s="30"/>
      <c r="K18" s="30"/>
      <c r="L18" s="30"/>
      <c r="M18" s="30"/>
      <c r="N18" s="30"/>
      <c r="O18" s="30"/>
      <c r="P18" s="30"/>
      <c r="Q18" s="30">
        <v>46720030067</v>
      </c>
      <c r="R18" s="30">
        <v>46720050255</v>
      </c>
    </row>
    <row r="19" spans="1:18" x14ac:dyDescent="0.2">
      <c r="A19" s="224"/>
      <c r="B19" s="368"/>
      <c r="C19" s="369"/>
      <c r="D19" s="370">
        <f>E18</f>
        <v>0.8</v>
      </c>
      <c r="E19" s="370">
        <f t="shared" si="0"/>
        <v>3.5999999999999996</v>
      </c>
      <c r="F19" s="1411">
        <v>2.8</v>
      </c>
      <c r="G19" s="259">
        <f>SUM(F18:F19)</f>
        <v>3.5999999999999996</v>
      </c>
      <c r="H19" s="371" t="s">
        <v>42</v>
      </c>
      <c r="I19" s="224"/>
      <c r="J19" s="224"/>
      <c r="K19" s="224"/>
      <c r="L19" s="224"/>
      <c r="M19" s="224"/>
      <c r="N19" s="224"/>
      <c r="O19" s="224"/>
      <c r="P19" s="224"/>
      <c r="Q19" s="224">
        <v>46720030067</v>
      </c>
      <c r="R19" s="224">
        <v>46720030067</v>
      </c>
    </row>
    <row r="20" spans="1:18" x14ac:dyDescent="0.2">
      <c r="A20" s="248">
        <v>7</v>
      </c>
      <c r="B20" s="356">
        <v>7211</v>
      </c>
      <c r="C20" s="357" t="s">
        <v>451</v>
      </c>
      <c r="D20" s="337">
        <v>0</v>
      </c>
      <c r="E20" s="337">
        <v>1.73</v>
      </c>
      <c r="F20" s="251">
        <v>1.73</v>
      </c>
      <c r="G20" s="252"/>
      <c r="H20" s="253" t="s">
        <v>42</v>
      </c>
      <c r="I20" s="30"/>
      <c r="J20" s="30"/>
      <c r="K20" s="30"/>
      <c r="L20" s="30"/>
      <c r="M20" s="30"/>
      <c r="N20" s="30"/>
      <c r="O20" s="30"/>
      <c r="P20" s="30"/>
      <c r="Q20" s="30">
        <v>46720030068</v>
      </c>
      <c r="R20" s="30">
        <v>46720030068</v>
      </c>
    </row>
    <row r="21" spans="1:18" x14ac:dyDescent="0.2">
      <c r="A21" s="107"/>
      <c r="B21" s="335"/>
      <c r="C21" s="336"/>
      <c r="D21" s="341">
        <v>1.73</v>
      </c>
      <c r="E21" s="341">
        <v>1.79</v>
      </c>
      <c r="F21" s="1284">
        <v>0.04</v>
      </c>
      <c r="G21" s="1185"/>
      <c r="H21" s="342" t="s">
        <v>44</v>
      </c>
      <c r="I21" s="38" t="s">
        <v>173</v>
      </c>
      <c r="J21" s="38">
        <v>1.75</v>
      </c>
      <c r="K21" s="1760" t="s">
        <v>1069</v>
      </c>
      <c r="L21" s="38">
        <v>18</v>
      </c>
      <c r="M21" s="38">
        <v>110</v>
      </c>
      <c r="N21" s="38"/>
      <c r="O21" s="38" t="s">
        <v>682</v>
      </c>
      <c r="P21" s="38"/>
      <c r="Q21" s="38">
        <v>46720030068</v>
      </c>
      <c r="R21" s="38">
        <v>46720030068</v>
      </c>
    </row>
    <row r="22" spans="1:18" ht="12.75" customHeight="1" x14ac:dyDescent="0.2">
      <c r="A22" s="224"/>
      <c r="B22" s="368"/>
      <c r="C22" s="369"/>
      <c r="D22" s="352">
        <v>1.79</v>
      </c>
      <c r="E22" s="352">
        <v>2.63</v>
      </c>
      <c r="F22" s="258">
        <v>0.84</v>
      </c>
      <c r="G22" s="259">
        <f>SUM(F20:F22)</f>
        <v>2.61</v>
      </c>
      <c r="H22" s="353" t="s">
        <v>42</v>
      </c>
      <c r="I22" s="47"/>
      <c r="J22" s="47"/>
      <c r="K22" s="1774"/>
      <c r="L22" s="47"/>
      <c r="M22" s="47"/>
      <c r="N22" s="47"/>
      <c r="O22" s="47"/>
      <c r="P22" s="47"/>
      <c r="Q22" s="47">
        <v>46720030068</v>
      </c>
      <c r="R22" s="47">
        <v>46720030068</v>
      </c>
    </row>
    <row r="23" spans="1:18" x14ac:dyDescent="0.2">
      <c r="A23" s="248">
        <v>8</v>
      </c>
      <c r="B23" s="356">
        <v>7213</v>
      </c>
      <c r="C23" s="357" t="s">
        <v>452</v>
      </c>
      <c r="D23" s="337">
        <v>0</v>
      </c>
      <c r="E23" s="337">
        <f t="shared" ref="E23:E28" si="1">D23+F23</f>
        <v>0.74</v>
      </c>
      <c r="F23" s="251">
        <v>0.74</v>
      </c>
      <c r="G23" s="252"/>
      <c r="H23" s="253" t="s">
        <v>42</v>
      </c>
      <c r="I23" s="30"/>
      <c r="J23" s="30"/>
      <c r="K23" s="30"/>
      <c r="L23" s="30"/>
      <c r="M23" s="30"/>
      <c r="N23" s="30"/>
      <c r="O23" s="30"/>
      <c r="P23" s="30"/>
      <c r="Q23" s="30">
        <v>46720050221</v>
      </c>
      <c r="R23" s="30">
        <v>46720050221</v>
      </c>
    </row>
    <row r="24" spans="1:18" x14ac:dyDescent="0.2">
      <c r="A24" s="224"/>
      <c r="B24" s="368"/>
      <c r="C24" s="369"/>
      <c r="D24" s="370">
        <f>E23</f>
        <v>0.74</v>
      </c>
      <c r="E24" s="370">
        <f t="shared" si="1"/>
        <v>0.95</v>
      </c>
      <c r="F24" s="1411">
        <v>0.21</v>
      </c>
      <c r="G24" s="259">
        <f>SUM(F23:F24)</f>
        <v>0.95</v>
      </c>
      <c r="H24" s="371" t="s">
        <v>10</v>
      </c>
      <c r="I24" s="224"/>
      <c r="J24" s="224"/>
      <c r="K24" s="224"/>
      <c r="L24" s="224"/>
      <c r="M24" s="224"/>
      <c r="N24" s="224"/>
      <c r="O24" s="224"/>
      <c r="P24" s="224"/>
      <c r="Q24" s="224">
        <v>46720050221</v>
      </c>
      <c r="R24" s="224">
        <v>46720050221</v>
      </c>
    </row>
    <row r="25" spans="1:18" x14ac:dyDescent="0.2">
      <c r="A25" s="248">
        <v>9</v>
      </c>
      <c r="B25" s="356">
        <v>7214</v>
      </c>
      <c r="C25" s="357" t="s">
        <v>453</v>
      </c>
      <c r="D25" s="337">
        <v>0</v>
      </c>
      <c r="E25" s="337">
        <f t="shared" si="1"/>
        <v>0.13</v>
      </c>
      <c r="F25" s="251">
        <v>0.13</v>
      </c>
      <c r="G25" s="252"/>
      <c r="H25" s="253" t="s">
        <v>10</v>
      </c>
      <c r="I25" s="30"/>
      <c r="J25" s="30"/>
      <c r="K25" s="30"/>
      <c r="L25" s="30"/>
      <c r="M25" s="30"/>
      <c r="N25" s="30"/>
      <c r="O25" s="30"/>
      <c r="P25" s="30"/>
      <c r="Q25" s="30">
        <v>46720050216</v>
      </c>
      <c r="R25" s="30">
        <v>46720050216</v>
      </c>
    </row>
    <row r="26" spans="1:18" x14ac:dyDescent="0.2">
      <c r="A26" s="224"/>
      <c r="B26" s="368"/>
      <c r="C26" s="369"/>
      <c r="D26" s="370">
        <f>E25</f>
        <v>0.13</v>
      </c>
      <c r="E26" s="370">
        <f t="shared" si="1"/>
        <v>0.36</v>
      </c>
      <c r="F26" s="1411">
        <v>0.23</v>
      </c>
      <c r="G26" s="259">
        <f>SUM(F25:F26)</f>
        <v>0.36</v>
      </c>
      <c r="H26" s="371" t="s">
        <v>10</v>
      </c>
      <c r="I26" s="224"/>
      <c r="J26" s="224"/>
      <c r="K26" s="224"/>
      <c r="L26" s="224"/>
      <c r="M26" s="224"/>
      <c r="N26" s="224"/>
      <c r="O26" s="224"/>
      <c r="P26" s="224"/>
      <c r="Q26" s="224">
        <v>46720050250</v>
      </c>
      <c r="R26" s="224">
        <v>46720050250</v>
      </c>
    </row>
    <row r="27" spans="1:18" x14ac:dyDescent="0.2">
      <c r="A27" s="248">
        <v>10</v>
      </c>
      <c r="B27" s="356">
        <v>7218</v>
      </c>
      <c r="C27" s="357" t="s">
        <v>454</v>
      </c>
      <c r="D27" s="337">
        <v>0</v>
      </c>
      <c r="E27" s="337">
        <f t="shared" si="1"/>
        <v>0.56000000000000005</v>
      </c>
      <c r="F27" s="251">
        <v>0.56000000000000005</v>
      </c>
      <c r="G27" s="252"/>
      <c r="H27" s="253" t="s">
        <v>44</v>
      </c>
      <c r="I27" s="30"/>
      <c r="J27" s="30"/>
      <c r="K27" s="30"/>
      <c r="L27" s="30"/>
      <c r="M27" s="30"/>
      <c r="N27" s="30"/>
      <c r="O27" s="30"/>
      <c r="P27" s="30"/>
      <c r="Q27" s="30">
        <v>46720050222</v>
      </c>
      <c r="R27" s="30">
        <v>46720050222</v>
      </c>
    </row>
    <row r="28" spans="1:18" x14ac:dyDescent="0.2">
      <c r="A28" s="224"/>
      <c r="B28" s="368"/>
      <c r="C28" s="369"/>
      <c r="D28" s="370">
        <f>E27</f>
        <v>0.56000000000000005</v>
      </c>
      <c r="E28" s="370">
        <f t="shared" si="1"/>
        <v>1.05</v>
      </c>
      <c r="F28" s="1411">
        <v>0.49</v>
      </c>
      <c r="G28" s="259">
        <f>SUM(F27:F28)</f>
        <v>1.05</v>
      </c>
      <c r="H28" s="371" t="s">
        <v>10</v>
      </c>
      <c r="I28" s="224"/>
      <c r="J28" s="224"/>
      <c r="K28" s="224"/>
      <c r="L28" s="224"/>
      <c r="M28" s="224"/>
      <c r="N28" s="224"/>
      <c r="O28" s="224"/>
      <c r="P28" s="224"/>
      <c r="Q28" s="224">
        <v>46720050222</v>
      </c>
      <c r="R28" s="224">
        <v>46720050222</v>
      </c>
    </row>
    <row r="29" spans="1:18" x14ac:dyDescent="0.2">
      <c r="A29" s="248">
        <v>11</v>
      </c>
      <c r="B29" s="356">
        <v>7226</v>
      </c>
      <c r="C29" s="357" t="s">
        <v>455</v>
      </c>
      <c r="D29" s="337">
        <v>0</v>
      </c>
      <c r="E29" s="337">
        <v>1.3</v>
      </c>
      <c r="F29" s="251">
        <v>1.3</v>
      </c>
      <c r="G29" s="252"/>
      <c r="H29" s="253" t="s">
        <v>42</v>
      </c>
      <c r="I29" s="30"/>
      <c r="J29" s="30"/>
      <c r="K29" s="30"/>
      <c r="L29" s="30"/>
      <c r="M29" s="30"/>
      <c r="N29" s="30"/>
      <c r="O29" s="30"/>
      <c r="P29" s="30"/>
      <c r="Q29" s="30">
        <v>46720060125</v>
      </c>
      <c r="R29" s="30">
        <v>46720060125</v>
      </c>
    </row>
    <row r="30" spans="1:18" x14ac:dyDescent="0.2">
      <c r="A30" s="224"/>
      <c r="B30" s="368"/>
      <c r="C30" s="369"/>
      <c r="D30" s="352">
        <v>1.41</v>
      </c>
      <c r="E30" s="352">
        <v>1.54</v>
      </c>
      <c r="F30" s="258">
        <v>0.13</v>
      </c>
      <c r="G30" s="259">
        <f>SUM(F29:F30)</f>
        <v>1.4300000000000002</v>
      </c>
      <c r="H30" s="353" t="s">
        <v>10</v>
      </c>
      <c r="I30" s="47"/>
      <c r="J30" s="47"/>
      <c r="K30" s="47"/>
      <c r="L30" s="47"/>
      <c r="M30" s="47"/>
      <c r="N30" s="47"/>
      <c r="O30" s="47"/>
      <c r="P30" s="47"/>
      <c r="Q30" s="47">
        <v>46720060112</v>
      </c>
      <c r="R30" s="47">
        <v>46720060112</v>
      </c>
    </row>
    <row r="31" spans="1:18" ht="11.25" customHeight="1" x14ac:dyDescent="0.2">
      <c r="A31" s="248">
        <v>12</v>
      </c>
      <c r="B31" s="356">
        <v>7230</v>
      </c>
      <c r="C31" s="357" t="s">
        <v>456</v>
      </c>
      <c r="D31" s="337">
        <v>0</v>
      </c>
      <c r="E31" s="337">
        <v>1.64</v>
      </c>
      <c r="F31" s="251">
        <v>1.64</v>
      </c>
      <c r="G31" s="252"/>
      <c r="H31" s="253" t="s">
        <v>42</v>
      </c>
      <c r="I31" s="30"/>
      <c r="J31" s="30"/>
      <c r="K31" s="1772" t="s">
        <v>1070</v>
      </c>
      <c r="L31" s="30"/>
      <c r="M31" s="30"/>
      <c r="N31" s="30"/>
      <c r="O31" s="30"/>
      <c r="P31" s="30"/>
      <c r="Q31" s="30">
        <v>46720080056</v>
      </c>
      <c r="R31" s="30">
        <v>46720070096</v>
      </c>
    </row>
    <row r="32" spans="1:18" x14ac:dyDescent="0.2">
      <c r="A32" s="224"/>
      <c r="B32" s="368"/>
      <c r="C32" s="369"/>
      <c r="D32" s="352">
        <v>1.64</v>
      </c>
      <c r="E32" s="352">
        <v>5.669999999999999</v>
      </c>
      <c r="F32" s="258">
        <v>4.01</v>
      </c>
      <c r="G32" s="259">
        <f>SUM(F31:F32)</f>
        <v>5.6499999999999995</v>
      </c>
      <c r="H32" s="353" t="s">
        <v>42</v>
      </c>
      <c r="I32" s="47" t="s">
        <v>457</v>
      </c>
      <c r="J32" s="47">
        <v>5.52</v>
      </c>
      <c r="K32" s="1773"/>
      <c r="L32" s="47">
        <v>24.1</v>
      </c>
      <c r="M32" s="47">
        <v>168</v>
      </c>
      <c r="N32" s="47"/>
      <c r="O32" s="47" t="s">
        <v>682</v>
      </c>
      <c r="P32" s="47"/>
      <c r="Q32" s="47">
        <v>46720080056</v>
      </c>
      <c r="R32" s="47">
        <v>46720080056</v>
      </c>
    </row>
    <row r="33" spans="1:18" x14ac:dyDescent="0.2">
      <c r="A33" s="92">
        <v>13</v>
      </c>
      <c r="B33" s="384">
        <v>7231</v>
      </c>
      <c r="C33" s="385" t="s">
        <v>1053</v>
      </c>
      <c r="D33" s="386">
        <v>0</v>
      </c>
      <c r="E33" s="386">
        <f>D33+F33</f>
        <v>1.19</v>
      </c>
      <c r="F33" s="1413">
        <v>1.19</v>
      </c>
      <c r="G33" s="1414">
        <f>F33</f>
        <v>1.19</v>
      </c>
      <c r="H33" s="387" t="s">
        <v>42</v>
      </c>
      <c r="I33" s="92"/>
      <c r="J33" s="92"/>
      <c r="K33" s="92"/>
      <c r="L33" s="92"/>
      <c r="M33" s="92"/>
      <c r="N33" s="92"/>
      <c r="O33" s="92"/>
      <c r="P33" s="92"/>
      <c r="Q33" s="92">
        <v>46720070087</v>
      </c>
      <c r="R33" s="92">
        <v>46720070087</v>
      </c>
    </row>
    <row r="34" spans="1:18" ht="3.75" customHeight="1" x14ac:dyDescent="0.2"/>
    <row r="35" spans="1:18" ht="12.75" customHeight="1" x14ac:dyDescent="0.2">
      <c r="A35" s="63" t="s">
        <v>286</v>
      </c>
      <c r="B35" s="64"/>
      <c r="C35" s="65"/>
      <c r="D35" s="65"/>
      <c r="E35" s="66"/>
      <c r="F35" s="67">
        <f>SUM(F11:F33)</f>
        <v>20.620000000000005</v>
      </c>
      <c r="G35" s="1202"/>
      <c r="H35" s="68"/>
      <c r="I35" s="1328" t="s">
        <v>978</v>
      </c>
      <c r="J35" s="69"/>
      <c r="K35" s="70" t="s">
        <v>46</v>
      </c>
      <c r="L35" s="168">
        <f>SUM(L11:L34)</f>
        <v>42.1</v>
      </c>
      <c r="M35" s="71">
        <f>SUM(M11:M34)</f>
        <v>278</v>
      </c>
      <c r="N35" s="62"/>
      <c r="O35" s="70" t="s">
        <v>1</v>
      </c>
      <c r="P35" s="71">
        <v>0</v>
      </c>
      <c r="Q35" s="62"/>
    </row>
    <row r="36" spans="1:18" ht="12.75" customHeight="1" x14ac:dyDescent="0.2">
      <c r="A36" s="72" t="s">
        <v>47</v>
      </c>
      <c r="B36" s="73"/>
      <c r="C36" s="74"/>
      <c r="D36" s="74"/>
      <c r="E36" s="75"/>
      <c r="F36" s="955">
        <f>SUMIF($H$11:H33,"melnais",$F$11:F33)</f>
        <v>0.60000000000000009</v>
      </c>
      <c r="G36" s="1203"/>
      <c r="H36" s="76"/>
      <c r="I36" s="77"/>
      <c r="J36" s="62"/>
      <c r="K36" s="62"/>
      <c r="L36" s="78"/>
      <c r="M36" s="78"/>
      <c r="N36" s="62"/>
      <c r="O36" s="62"/>
      <c r="P36" s="62"/>
      <c r="Q36" s="62"/>
    </row>
    <row r="37" spans="1:18" ht="12.75" customHeight="1" x14ac:dyDescent="0.2">
      <c r="A37" s="72" t="s">
        <v>48</v>
      </c>
      <c r="B37" s="73"/>
      <c r="C37" s="74"/>
      <c r="D37" s="74"/>
      <c r="E37" s="75"/>
      <c r="F37" s="955">
        <f>SUMIF($H$11:H33,"bruģis",$F$11:F33)</f>
        <v>0.12</v>
      </c>
      <c r="G37" s="1203"/>
      <c r="I37" s="16"/>
      <c r="J37" s="62"/>
      <c r="N37" s="62"/>
      <c r="O37" s="62"/>
      <c r="P37" s="62"/>
      <c r="Q37" s="62"/>
    </row>
    <row r="38" spans="1:18" ht="12.75" customHeight="1" x14ac:dyDescent="0.2">
      <c r="A38" s="72" t="s">
        <v>49</v>
      </c>
      <c r="B38" s="73"/>
      <c r="C38" s="74"/>
      <c r="D38" s="74"/>
      <c r="E38" s="75"/>
      <c r="F38" s="955">
        <f>SUMIF($H$11:H33,"grants",$F$11:F33)</f>
        <v>18.710000000000004</v>
      </c>
      <c r="G38" s="1203"/>
      <c r="I38" s="16"/>
      <c r="J38" s="62"/>
      <c r="N38" s="62"/>
      <c r="O38" s="62"/>
      <c r="P38" s="62"/>
      <c r="Q38" s="62"/>
    </row>
    <row r="39" spans="1:18" ht="12.75" customHeight="1" x14ac:dyDescent="0.2">
      <c r="A39" s="72" t="s">
        <v>50</v>
      </c>
      <c r="B39" s="73"/>
      <c r="C39" s="74"/>
      <c r="D39" s="74"/>
      <c r="E39" s="75"/>
      <c r="F39" s="955">
        <f>SUMIF($H$11:H33,"cits segums",$F$11:F33)</f>
        <v>1.19</v>
      </c>
      <c r="G39" s="1203"/>
      <c r="H39" s="77"/>
      <c r="I39" s="16"/>
      <c r="J39" s="79"/>
      <c r="N39" s="62"/>
      <c r="O39" s="62"/>
      <c r="P39" s="62"/>
      <c r="Q39" s="62"/>
    </row>
    <row r="40" spans="1:18" ht="5.25" customHeight="1" x14ac:dyDescent="0.2">
      <c r="D40" s="9"/>
      <c r="E40" s="9"/>
      <c r="F40" s="80"/>
      <c r="G40" s="80"/>
      <c r="H40" s="60"/>
      <c r="I40" s="16"/>
      <c r="J40" s="62"/>
      <c r="N40" s="62"/>
      <c r="O40" s="62"/>
      <c r="P40" s="62"/>
      <c r="Q40" s="62"/>
    </row>
    <row r="41" spans="1:18" ht="12.75" customHeight="1" x14ac:dyDescent="0.2">
      <c r="A41" s="5"/>
      <c r="B41" s="5"/>
      <c r="C41" s="6" t="s">
        <v>51</v>
      </c>
      <c r="D41" s="1720" t="str">
        <f>KOPA!$A$31</f>
        <v>2022.gada 18.oktobris</v>
      </c>
      <c r="E41" s="1720"/>
      <c r="F41" s="1720"/>
      <c r="G41" s="82"/>
      <c r="H41" s="81"/>
      <c r="I41" s="81"/>
      <c r="J41" s="82"/>
      <c r="K41" s="82"/>
      <c r="O41" s="62"/>
      <c r="P41" s="62"/>
      <c r="Q41" s="62"/>
    </row>
    <row r="42" spans="1:18" ht="12.75" customHeight="1" x14ac:dyDescent="0.2">
      <c r="A42" s="5"/>
      <c r="B42" s="5"/>
      <c r="C42" s="6" t="s">
        <v>52</v>
      </c>
      <c r="D42" s="1720" t="s">
        <v>53</v>
      </c>
      <c r="E42" s="1720"/>
      <c r="F42" s="1720"/>
      <c r="G42" s="1720"/>
      <c r="H42" s="1720"/>
      <c r="I42" s="1720"/>
      <c r="J42" s="1720"/>
      <c r="K42" s="1720"/>
      <c r="M42" s="83"/>
      <c r="N42" s="83"/>
      <c r="O42" s="62"/>
      <c r="P42" s="1725" t="s">
        <v>572</v>
      </c>
      <c r="Q42" s="1725"/>
      <c r="R42" s="1725"/>
    </row>
    <row r="43" spans="1:18" ht="12.75" customHeight="1" x14ac:dyDescent="0.2">
      <c r="A43" s="5"/>
      <c r="B43" s="5"/>
      <c r="C43" s="6"/>
      <c r="D43" s="1721" t="s">
        <v>54</v>
      </c>
      <c r="E43" s="1721"/>
      <c r="F43" s="1721"/>
      <c r="G43" s="1721"/>
      <c r="H43" s="1721"/>
      <c r="I43" s="1721"/>
      <c r="J43" s="1721"/>
      <c r="K43" s="1721"/>
      <c r="M43" s="1722" t="s">
        <v>55</v>
      </c>
      <c r="N43" s="1722"/>
      <c r="O43" s="62"/>
      <c r="P43" s="1725"/>
      <c r="Q43" s="1725"/>
      <c r="R43" s="1725"/>
    </row>
    <row r="44" spans="1:18" x14ac:dyDescent="0.2">
      <c r="A44" s="5"/>
      <c r="B44" s="5"/>
      <c r="C44" s="6" t="s">
        <v>51</v>
      </c>
      <c r="D44" s="1728" t="str">
        <f>D41</f>
        <v>2022.gada 18.oktobris</v>
      </c>
      <c r="E44" s="1728"/>
      <c r="F44" s="1728"/>
      <c r="G44" s="82"/>
      <c r="H44" s="81"/>
      <c r="I44" s="81"/>
      <c r="J44" s="82"/>
      <c r="K44" s="82"/>
      <c r="O44" s="62"/>
      <c r="P44" s="1725"/>
      <c r="Q44" s="1725"/>
      <c r="R44" s="1725"/>
    </row>
    <row r="45" spans="1:18" x14ac:dyDescent="0.2">
      <c r="A45" s="5"/>
      <c r="B45" s="5"/>
      <c r="C45" s="6" t="s">
        <v>56</v>
      </c>
      <c r="D45" s="1720" t="str">
        <f>KOPA!$N$31</f>
        <v>Dobeles novada domes priekšsēdētājs Ivars Gorskis</v>
      </c>
      <c r="E45" s="1720"/>
      <c r="F45" s="1720"/>
      <c r="G45" s="1720"/>
      <c r="H45" s="1720"/>
      <c r="I45" s="1720"/>
      <c r="J45" s="1720"/>
      <c r="K45" s="1720"/>
      <c r="M45" s="83"/>
      <c r="N45" s="83"/>
      <c r="O45" s="62"/>
      <c r="P45" s="824"/>
      <c r="Q45" s="824"/>
      <c r="R45" s="824"/>
    </row>
    <row r="46" spans="1:18" x14ac:dyDescent="0.2">
      <c r="A46" s="5"/>
      <c r="B46" s="5"/>
      <c r="C46" s="6"/>
      <c r="D46" s="1721" t="s">
        <v>54</v>
      </c>
      <c r="E46" s="1721"/>
      <c r="F46" s="1721"/>
      <c r="G46" s="1721"/>
      <c r="H46" s="1721"/>
      <c r="I46" s="1721"/>
      <c r="J46" s="1721"/>
      <c r="K46" s="1721"/>
      <c r="M46" s="1722" t="s">
        <v>55</v>
      </c>
      <c r="N46" s="1722"/>
      <c r="O46" s="62"/>
      <c r="P46" s="62"/>
      <c r="Q46" s="62"/>
    </row>
    <row r="47" spans="1:18" x14ac:dyDescent="0.2">
      <c r="A47" s="5"/>
      <c r="B47" s="5"/>
      <c r="C47" s="6" t="s">
        <v>51</v>
      </c>
      <c r="D47" s="84" t="s">
        <v>57</v>
      </c>
      <c r="E47" s="84"/>
      <c r="F47" s="84"/>
      <c r="G47" s="81"/>
      <c r="H47" s="81"/>
      <c r="I47" s="81"/>
      <c r="J47" s="82"/>
      <c r="K47" s="82"/>
      <c r="O47" s="62"/>
      <c r="P47" s="62"/>
      <c r="Q47" s="62"/>
    </row>
    <row r="48" spans="1:18" x14ac:dyDescent="0.2">
      <c r="A48" s="5"/>
      <c r="B48" s="5"/>
      <c r="C48" s="6" t="s">
        <v>58</v>
      </c>
      <c r="D48" s="1720" t="s">
        <v>1088</v>
      </c>
      <c r="E48" s="1720"/>
      <c r="F48" s="1720"/>
      <c r="G48" s="1720"/>
      <c r="H48" s="1720"/>
      <c r="I48" s="1720"/>
      <c r="J48" s="1720"/>
      <c r="K48" s="1720"/>
      <c r="M48" s="83"/>
      <c r="N48" s="83"/>
      <c r="O48" s="62"/>
      <c r="P48" s="62"/>
      <c r="Q48" s="62"/>
    </row>
    <row r="49" spans="4:14" x14ac:dyDescent="0.2">
      <c r="D49" s="1721" t="s">
        <v>54</v>
      </c>
      <c r="E49" s="1721"/>
      <c r="F49" s="1721"/>
      <c r="G49" s="1721"/>
      <c r="H49" s="1721"/>
      <c r="I49" s="1721"/>
      <c r="J49" s="1721"/>
      <c r="K49" s="1721"/>
      <c r="M49" s="1722" t="s">
        <v>55</v>
      </c>
      <c r="N49" s="1722"/>
    </row>
  </sheetData>
  <sheetProtection selectLockedCells="1" selectUnlockedCells="1"/>
  <mergeCells count="38">
    <mergeCell ref="Q8:Q9"/>
    <mergeCell ref="R8:R9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I8:I9"/>
    <mergeCell ref="J8:K8"/>
    <mergeCell ref="L8:L9"/>
    <mergeCell ref="F8:G8"/>
    <mergeCell ref="B10:C10"/>
    <mergeCell ref="C13:C14"/>
    <mergeCell ref="K31:K32"/>
    <mergeCell ref="D48:K48"/>
    <mergeCell ref="M49:N49"/>
    <mergeCell ref="D45:K45"/>
    <mergeCell ref="D46:K46"/>
    <mergeCell ref="M46:N46"/>
    <mergeCell ref="D41:F41"/>
    <mergeCell ref="F10:G10"/>
    <mergeCell ref="K21:K22"/>
    <mergeCell ref="D49:K49"/>
    <mergeCell ref="P42:R44"/>
    <mergeCell ref="D42:K42"/>
    <mergeCell ref="D43:K43"/>
    <mergeCell ref="M43:N43"/>
    <mergeCell ref="D44:F44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4" orientation="landscape" useFirstPageNumber="1" r:id="rId1"/>
  <headerFooter scaleWithDoc="0">
    <oddFooter>&amp;RLapa &amp;P no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CA515-77FB-4D4C-B0ED-980536C366A6}">
  <sheetPr codeName="Sheet33">
    <tabColor theme="2" tint="-0.249977111117893"/>
  </sheetPr>
  <dimension ref="A1:S38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19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19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5"/>
      <c r="C3" s="6"/>
      <c r="D3" s="1702" t="s">
        <v>458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</row>
    <row r="4" spans="1:19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19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19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19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19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19" s="22" customFormat="1" ht="12" customHeight="1" x14ac:dyDescent="0.2">
      <c r="A10" s="19">
        <v>1</v>
      </c>
      <c r="B10" s="1726">
        <v>2</v>
      </c>
      <c r="C10" s="1727"/>
      <c r="D10" s="19">
        <v>3</v>
      </c>
      <c r="E10" s="19">
        <v>4</v>
      </c>
      <c r="F10" s="1726">
        <v>5</v>
      </c>
      <c r="G10" s="1727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19" x14ac:dyDescent="0.2">
      <c r="A11" s="92">
        <v>1</v>
      </c>
      <c r="B11" s="384">
        <v>7209</v>
      </c>
      <c r="C11" s="385" t="s">
        <v>459</v>
      </c>
      <c r="D11" s="386">
        <v>0</v>
      </c>
      <c r="E11" s="386">
        <f t="shared" ref="E11:E16" si="0">D11+F11</f>
        <v>0.59</v>
      </c>
      <c r="F11" s="1413">
        <v>0.59</v>
      </c>
      <c r="G11" s="1414">
        <f>F11</f>
        <v>0.59</v>
      </c>
      <c r="H11" s="387" t="s">
        <v>42</v>
      </c>
      <c r="I11" s="92"/>
      <c r="J11" s="92"/>
      <c r="K11" s="92"/>
      <c r="L11" s="92"/>
      <c r="M11" s="92"/>
      <c r="N11" s="92"/>
      <c r="O11" s="92"/>
      <c r="P11" s="92"/>
      <c r="Q11" s="92">
        <v>46720020113</v>
      </c>
      <c r="R11" s="92">
        <v>46720020113</v>
      </c>
    </row>
    <row r="12" spans="1:19" x14ac:dyDescent="0.2">
      <c r="A12" s="92">
        <v>2</v>
      </c>
      <c r="B12" s="384">
        <v>7212</v>
      </c>
      <c r="C12" s="385" t="s">
        <v>460</v>
      </c>
      <c r="D12" s="386">
        <v>0</v>
      </c>
      <c r="E12" s="386">
        <f t="shared" si="0"/>
        <v>0.94</v>
      </c>
      <c r="F12" s="1413">
        <v>0.94</v>
      </c>
      <c r="G12" s="1414">
        <f>F12</f>
        <v>0.94</v>
      </c>
      <c r="H12" s="387" t="s">
        <v>42</v>
      </c>
      <c r="I12" s="92"/>
      <c r="J12" s="92"/>
      <c r="K12" s="92"/>
      <c r="L12" s="92"/>
      <c r="M12" s="92"/>
      <c r="N12" s="92"/>
      <c r="O12" s="92"/>
      <c r="P12" s="92"/>
      <c r="Q12" s="92">
        <v>46720050223</v>
      </c>
      <c r="R12" s="92">
        <v>46720050223</v>
      </c>
    </row>
    <row r="13" spans="1:19" x14ac:dyDescent="0.2">
      <c r="A13" s="248">
        <v>3</v>
      </c>
      <c r="B13" s="249">
        <v>7215</v>
      </c>
      <c r="C13" s="357" t="s">
        <v>461</v>
      </c>
      <c r="D13" s="337">
        <v>0</v>
      </c>
      <c r="E13" s="337">
        <f t="shared" si="0"/>
        <v>0.28000000000000003</v>
      </c>
      <c r="F13" s="251">
        <v>0.28000000000000003</v>
      </c>
      <c r="G13" s="252"/>
      <c r="H13" s="253" t="s">
        <v>42</v>
      </c>
      <c r="I13" s="30"/>
      <c r="J13" s="30"/>
      <c r="K13" s="30"/>
      <c r="L13" s="30"/>
      <c r="M13" s="30"/>
      <c r="N13" s="30"/>
      <c r="O13" s="30"/>
      <c r="P13" s="30"/>
      <c r="Q13" s="30">
        <v>46720030071</v>
      </c>
      <c r="R13" s="30">
        <v>46720030071</v>
      </c>
    </row>
    <row r="14" spans="1:19" x14ac:dyDescent="0.2">
      <c r="A14" s="224"/>
      <c r="B14" s="368"/>
      <c r="C14" s="369"/>
      <c r="D14" s="370">
        <f>E13</f>
        <v>0.28000000000000003</v>
      </c>
      <c r="E14" s="370">
        <f t="shared" si="0"/>
        <v>1.1299999999999999</v>
      </c>
      <c r="F14" s="1411">
        <v>0.85</v>
      </c>
      <c r="G14" s="1412">
        <f>SUM(F13:F14)</f>
        <v>1.1299999999999999</v>
      </c>
      <c r="H14" s="371" t="s">
        <v>10</v>
      </c>
      <c r="I14" s="224"/>
      <c r="J14" s="224"/>
      <c r="K14" s="224"/>
      <c r="L14" s="224"/>
      <c r="M14" s="224"/>
      <c r="N14" s="224"/>
      <c r="O14" s="224"/>
      <c r="P14" s="224"/>
      <c r="Q14" s="224">
        <v>46720030071</v>
      </c>
      <c r="R14" s="224">
        <v>46720030071</v>
      </c>
    </row>
    <row r="15" spans="1:19" x14ac:dyDescent="0.2">
      <c r="A15" s="92">
        <v>4</v>
      </c>
      <c r="B15" s="384">
        <v>7216</v>
      </c>
      <c r="C15" s="385" t="s">
        <v>462</v>
      </c>
      <c r="D15" s="386">
        <v>0</v>
      </c>
      <c r="E15" s="386">
        <f t="shared" si="0"/>
        <v>1.34</v>
      </c>
      <c r="F15" s="1413">
        <v>1.34</v>
      </c>
      <c r="G15" s="1414">
        <f>F15</f>
        <v>1.34</v>
      </c>
      <c r="H15" s="387" t="s">
        <v>42</v>
      </c>
      <c r="I15" s="92"/>
      <c r="J15" s="92"/>
      <c r="K15" s="92"/>
      <c r="L15" s="92"/>
      <c r="M15" s="92"/>
      <c r="N15" s="92"/>
      <c r="O15" s="92"/>
      <c r="P15" s="92"/>
      <c r="Q15" s="92">
        <v>46720030069</v>
      </c>
      <c r="R15" s="92">
        <v>46720030069</v>
      </c>
    </row>
    <row r="16" spans="1:19" x14ac:dyDescent="0.2">
      <c r="A16" s="92">
        <v>5</v>
      </c>
      <c r="B16" s="384">
        <v>7220</v>
      </c>
      <c r="C16" s="385" t="s">
        <v>463</v>
      </c>
      <c r="D16" s="386">
        <v>0</v>
      </c>
      <c r="E16" s="386">
        <f t="shared" si="0"/>
        <v>0.42</v>
      </c>
      <c r="F16" s="1413">
        <v>0.42</v>
      </c>
      <c r="G16" s="1414">
        <f t="shared" ref="G16:G22" si="1">F16</f>
        <v>0.42</v>
      </c>
      <c r="H16" s="387" t="s">
        <v>42</v>
      </c>
      <c r="I16" s="92"/>
      <c r="J16" s="92"/>
      <c r="K16" s="92"/>
      <c r="L16" s="92"/>
      <c r="M16" s="92"/>
      <c r="N16" s="92"/>
      <c r="O16" s="92"/>
      <c r="P16" s="92"/>
      <c r="Q16" s="92">
        <v>46720050310</v>
      </c>
      <c r="R16" s="92">
        <v>46720050309</v>
      </c>
    </row>
    <row r="17" spans="1:18" x14ac:dyDescent="0.2">
      <c r="A17" s="248">
        <v>6</v>
      </c>
      <c r="B17" s="356">
        <v>7222</v>
      </c>
      <c r="C17" s="357" t="s">
        <v>464</v>
      </c>
      <c r="D17" s="337">
        <v>0</v>
      </c>
      <c r="E17" s="337">
        <v>0.5</v>
      </c>
      <c r="F17" s="251">
        <v>0.5</v>
      </c>
      <c r="G17" s="252">
        <f t="shared" si="1"/>
        <v>0.5</v>
      </c>
      <c r="H17" s="253" t="s">
        <v>10</v>
      </c>
      <c r="I17" s="30"/>
      <c r="J17" s="30"/>
      <c r="K17" s="30"/>
      <c r="L17" s="30"/>
      <c r="M17" s="30"/>
      <c r="N17" s="30"/>
      <c r="O17" s="30"/>
      <c r="P17" s="30"/>
      <c r="Q17" s="30">
        <v>46720040051</v>
      </c>
      <c r="R17" s="30">
        <v>46720040051</v>
      </c>
    </row>
    <row r="18" spans="1:18" x14ac:dyDescent="0.2">
      <c r="A18" s="30">
        <v>7</v>
      </c>
      <c r="B18" s="720">
        <v>7225</v>
      </c>
      <c r="C18" s="374" t="s">
        <v>465</v>
      </c>
      <c r="D18" s="337">
        <v>0</v>
      </c>
      <c r="E18" s="337">
        <v>0.14000000000000001</v>
      </c>
      <c r="F18" s="251">
        <v>0.14000000000000001</v>
      </c>
      <c r="G18" s="252">
        <f t="shared" si="1"/>
        <v>0.14000000000000001</v>
      </c>
      <c r="H18" s="253" t="s">
        <v>10</v>
      </c>
      <c r="I18" s="30"/>
      <c r="J18" s="30"/>
      <c r="K18" s="30"/>
      <c r="L18" s="30"/>
      <c r="M18" s="30"/>
      <c r="N18" s="30"/>
      <c r="O18" s="30"/>
      <c r="P18" s="30"/>
      <c r="Q18" s="30">
        <v>46720060174</v>
      </c>
      <c r="R18" s="30">
        <v>46720060174</v>
      </c>
    </row>
    <row r="19" spans="1:18" x14ac:dyDescent="0.2">
      <c r="A19" s="92">
        <v>8</v>
      </c>
      <c r="B19" s="384">
        <v>7228</v>
      </c>
      <c r="C19" s="385" t="s">
        <v>466</v>
      </c>
      <c r="D19" s="386">
        <v>0</v>
      </c>
      <c r="E19" s="386">
        <f>D19+F19</f>
        <v>1.19</v>
      </c>
      <c r="F19" s="1413">
        <v>1.19</v>
      </c>
      <c r="G19" s="1414">
        <f t="shared" si="1"/>
        <v>1.19</v>
      </c>
      <c r="H19" s="387" t="s">
        <v>10</v>
      </c>
      <c r="I19" s="92"/>
      <c r="J19" s="92"/>
      <c r="K19" s="92"/>
      <c r="L19" s="92"/>
      <c r="M19" s="92"/>
      <c r="N19" s="92"/>
      <c r="O19" s="92"/>
      <c r="P19" s="92"/>
      <c r="Q19" s="92">
        <v>46720070089</v>
      </c>
      <c r="R19" s="92">
        <v>46720070089</v>
      </c>
    </row>
    <row r="20" spans="1:18" x14ac:dyDescent="0.2">
      <c r="A20" s="92">
        <v>9</v>
      </c>
      <c r="B20" s="384">
        <v>7232</v>
      </c>
      <c r="C20" s="721" t="s">
        <v>467</v>
      </c>
      <c r="D20" s="386">
        <v>0</v>
      </c>
      <c r="E20" s="386">
        <f>D20+F20</f>
        <v>0.45</v>
      </c>
      <c r="F20" s="1413">
        <v>0.45</v>
      </c>
      <c r="G20" s="1414">
        <f t="shared" si="1"/>
        <v>0.45</v>
      </c>
      <c r="H20" s="387" t="s">
        <v>10</v>
      </c>
      <c r="I20" s="92"/>
      <c r="J20" s="92"/>
      <c r="K20" s="92"/>
      <c r="L20" s="92"/>
      <c r="M20" s="92"/>
      <c r="N20" s="92"/>
      <c r="O20" s="92"/>
      <c r="P20" s="92"/>
      <c r="Q20" s="92">
        <v>46720080059</v>
      </c>
      <c r="R20" s="92">
        <v>46720080059</v>
      </c>
    </row>
    <row r="21" spans="1:18" x14ac:dyDescent="0.2">
      <c r="A21" s="92">
        <v>10</v>
      </c>
      <c r="B21" s="384">
        <v>7233</v>
      </c>
      <c r="C21" s="721" t="s">
        <v>468</v>
      </c>
      <c r="D21" s="386">
        <v>0</v>
      </c>
      <c r="E21" s="386">
        <f>D21+F21</f>
        <v>1.47</v>
      </c>
      <c r="F21" s="1413">
        <v>1.47</v>
      </c>
      <c r="G21" s="1414">
        <f t="shared" si="1"/>
        <v>1.47</v>
      </c>
      <c r="H21" s="387" t="s">
        <v>42</v>
      </c>
      <c r="I21" s="92"/>
      <c r="J21" s="92"/>
      <c r="K21" s="92"/>
      <c r="L21" s="92"/>
      <c r="M21" s="92"/>
      <c r="N21" s="92"/>
      <c r="O21" s="92"/>
      <c r="P21" s="92"/>
      <c r="Q21" s="92">
        <v>46720080057</v>
      </c>
      <c r="R21" s="92">
        <v>46720080057</v>
      </c>
    </row>
    <row r="22" spans="1:18" x14ac:dyDescent="0.2">
      <c r="A22" s="92">
        <v>11</v>
      </c>
      <c r="B22" s="384">
        <v>7234</v>
      </c>
      <c r="C22" s="385" t="s">
        <v>469</v>
      </c>
      <c r="D22" s="386">
        <v>0</v>
      </c>
      <c r="E22" s="386">
        <f>D22+F22</f>
        <v>2.67</v>
      </c>
      <c r="F22" s="1413">
        <v>2.67</v>
      </c>
      <c r="G22" s="1414">
        <f t="shared" si="1"/>
        <v>2.67</v>
      </c>
      <c r="H22" s="387" t="s">
        <v>10</v>
      </c>
      <c r="I22" s="92"/>
      <c r="J22" s="92"/>
      <c r="K22" s="92"/>
      <c r="L22" s="92"/>
      <c r="M22" s="92"/>
      <c r="N22" s="92"/>
      <c r="O22" s="92"/>
      <c r="P22" s="92"/>
      <c r="Q22" s="92">
        <v>46720080058</v>
      </c>
      <c r="R22" s="92">
        <v>46720080058</v>
      </c>
    </row>
    <row r="23" spans="1:18" ht="3.75" customHeight="1" x14ac:dyDescent="0.2"/>
    <row r="24" spans="1:18" ht="12.75" customHeight="1" x14ac:dyDescent="0.2">
      <c r="A24" s="63" t="s">
        <v>87</v>
      </c>
      <c r="B24" s="64"/>
      <c r="C24" s="65"/>
      <c r="D24" s="65"/>
      <c r="E24" s="66"/>
      <c r="F24" s="67">
        <f>SUM(F11:F22)</f>
        <v>10.84</v>
      </c>
      <c r="G24" s="1202"/>
      <c r="H24" s="68"/>
      <c r="I24" s="16"/>
      <c r="J24" s="69"/>
      <c r="K24" s="70" t="s">
        <v>46</v>
      </c>
      <c r="L24" s="71">
        <f>SUM(L16:L22)</f>
        <v>0</v>
      </c>
      <c r="M24" s="71">
        <f>SUM(M16:M22)</f>
        <v>0</v>
      </c>
      <c r="N24" s="62"/>
      <c r="O24" s="70" t="s">
        <v>1</v>
      </c>
      <c r="P24" s="71">
        <f>SUM(P16:P22)</f>
        <v>0</v>
      </c>
      <c r="Q24" s="62"/>
    </row>
    <row r="25" spans="1:18" ht="12.75" customHeight="1" x14ac:dyDescent="0.2">
      <c r="A25" s="72" t="s">
        <v>47</v>
      </c>
      <c r="B25" s="73"/>
      <c r="C25" s="74"/>
      <c r="D25" s="74"/>
      <c r="E25" s="75"/>
      <c r="F25" s="955">
        <f>SUMIF($H$11:H22,"melnais",$F$11:F22)</f>
        <v>0</v>
      </c>
      <c r="G25" s="1203"/>
      <c r="H25" s="76"/>
      <c r="I25" s="77"/>
      <c r="J25" s="62"/>
      <c r="K25" s="62"/>
      <c r="L25" s="78"/>
      <c r="M25" s="78"/>
      <c r="N25" s="62"/>
      <c r="O25" s="62"/>
      <c r="P25" s="62"/>
      <c r="Q25" s="62"/>
    </row>
    <row r="26" spans="1:18" ht="12.75" customHeight="1" x14ac:dyDescent="0.2">
      <c r="A26" s="72" t="s">
        <v>48</v>
      </c>
      <c r="B26" s="73"/>
      <c r="C26" s="74"/>
      <c r="D26" s="74"/>
      <c r="E26" s="75"/>
      <c r="F26" s="955">
        <f>SUMIF($H$11:H22,"bruģis",$F$11:F22)</f>
        <v>0</v>
      </c>
      <c r="G26" s="1203"/>
      <c r="I26" s="16"/>
      <c r="J26" s="62"/>
      <c r="N26" s="62"/>
      <c r="O26" s="62"/>
      <c r="P26" s="62"/>
      <c r="Q26" s="62"/>
    </row>
    <row r="27" spans="1:18" ht="12.75" customHeight="1" x14ac:dyDescent="0.2">
      <c r="A27" s="72" t="s">
        <v>49</v>
      </c>
      <c r="B27" s="73"/>
      <c r="C27" s="74"/>
      <c r="D27" s="74"/>
      <c r="E27" s="75"/>
      <c r="F27" s="955">
        <f>SUMIF($H$11:H22,"grants",$F$11:F22)</f>
        <v>5.04</v>
      </c>
      <c r="G27" s="1203"/>
      <c r="I27" s="16"/>
      <c r="J27" s="62"/>
      <c r="N27" s="62"/>
      <c r="O27" s="62"/>
      <c r="P27" s="62"/>
      <c r="Q27" s="62"/>
    </row>
    <row r="28" spans="1:18" ht="12.75" customHeight="1" x14ac:dyDescent="0.2">
      <c r="A28" s="72" t="s">
        <v>50</v>
      </c>
      <c r="B28" s="73"/>
      <c r="C28" s="74"/>
      <c r="D28" s="74"/>
      <c r="E28" s="75"/>
      <c r="F28" s="955">
        <f>SUMIF($H$11:H22,"cits segums",$F$11:F22)</f>
        <v>5.8000000000000007</v>
      </c>
      <c r="G28" s="1203"/>
      <c r="H28" s="77"/>
      <c r="I28" s="16"/>
      <c r="J28" s="79"/>
      <c r="N28" s="62"/>
      <c r="O28" s="62"/>
      <c r="P28" s="62"/>
      <c r="Q28" s="62"/>
    </row>
    <row r="29" spans="1:18" ht="5.25" customHeight="1" x14ac:dyDescent="0.2">
      <c r="D29" s="9"/>
      <c r="E29" s="9"/>
      <c r="F29" s="80"/>
      <c r="G29" s="80"/>
      <c r="H29" s="60"/>
      <c r="I29" s="16"/>
      <c r="J29" s="62"/>
      <c r="N29" s="62"/>
      <c r="O29" s="62"/>
      <c r="P29" s="62"/>
      <c r="Q29" s="62"/>
    </row>
    <row r="30" spans="1:18" ht="12.75" customHeight="1" x14ac:dyDescent="0.2">
      <c r="A30" s="5"/>
      <c r="B30" s="5"/>
      <c r="C30" s="6" t="s">
        <v>51</v>
      </c>
      <c r="D30" s="1720" t="str">
        <f>KOPA!$A$31</f>
        <v>2022.gada 18.oktobris</v>
      </c>
      <c r="E30" s="1720"/>
      <c r="F30" s="1720"/>
      <c r="G30" s="82"/>
      <c r="H30" s="81"/>
      <c r="I30" s="81"/>
      <c r="J30" s="82"/>
      <c r="K30" s="82"/>
      <c r="O30" s="62"/>
      <c r="P30" s="62"/>
      <c r="Q30" s="62"/>
    </row>
    <row r="31" spans="1:18" ht="12.75" customHeight="1" x14ac:dyDescent="0.2">
      <c r="A31" s="5"/>
      <c r="B31" s="5"/>
      <c r="C31" s="6" t="s">
        <v>52</v>
      </c>
      <c r="D31" s="1720" t="s">
        <v>53</v>
      </c>
      <c r="E31" s="1720"/>
      <c r="F31" s="1720"/>
      <c r="G31" s="1720"/>
      <c r="H31" s="1720"/>
      <c r="I31" s="1720"/>
      <c r="J31" s="1720"/>
      <c r="K31" s="1720"/>
      <c r="M31" s="83"/>
      <c r="N31" s="83"/>
      <c r="O31" s="62"/>
      <c r="P31" s="1725" t="s">
        <v>572</v>
      </c>
      <c r="Q31" s="1725"/>
      <c r="R31" s="1725"/>
    </row>
    <row r="32" spans="1:18" ht="12.75" customHeight="1" x14ac:dyDescent="0.2">
      <c r="A32" s="5"/>
      <c r="B32" s="5"/>
      <c r="C32" s="6"/>
      <c r="D32" s="1721" t="s">
        <v>54</v>
      </c>
      <c r="E32" s="1721"/>
      <c r="F32" s="1721"/>
      <c r="G32" s="1721"/>
      <c r="H32" s="1721"/>
      <c r="I32" s="1721"/>
      <c r="J32" s="1721"/>
      <c r="K32" s="1721"/>
      <c r="M32" s="1722" t="s">
        <v>55</v>
      </c>
      <c r="N32" s="1722"/>
      <c r="O32" s="62"/>
      <c r="P32" s="1725"/>
      <c r="Q32" s="1725"/>
      <c r="R32" s="1725"/>
    </row>
    <row r="33" spans="1:18" x14ac:dyDescent="0.2">
      <c r="A33" s="5"/>
      <c r="B33" s="5"/>
      <c r="C33" s="6" t="s">
        <v>51</v>
      </c>
      <c r="D33" s="1728" t="str">
        <f>D30</f>
        <v>2022.gada 18.oktobris</v>
      </c>
      <c r="E33" s="1728"/>
      <c r="F33" s="1728"/>
      <c r="G33" s="82"/>
      <c r="H33" s="81"/>
      <c r="I33" s="81"/>
      <c r="J33" s="82"/>
      <c r="K33" s="82"/>
      <c r="O33" s="62"/>
      <c r="P33" s="1725"/>
      <c r="Q33" s="1725"/>
      <c r="R33" s="1725"/>
    </row>
    <row r="34" spans="1:18" x14ac:dyDescent="0.2">
      <c r="A34" s="5"/>
      <c r="B34" s="5"/>
      <c r="C34" s="6" t="s">
        <v>56</v>
      </c>
      <c r="D34" s="1720" t="str">
        <f>KOPA!$N$31</f>
        <v>Dobeles novada domes priekšsēdētājs Ivars Gorskis</v>
      </c>
      <c r="E34" s="1720"/>
      <c r="F34" s="1720"/>
      <c r="G34" s="1720"/>
      <c r="H34" s="1720"/>
      <c r="I34" s="1720"/>
      <c r="J34" s="1720"/>
      <c r="K34" s="1720"/>
      <c r="M34" s="83"/>
      <c r="N34" s="83"/>
      <c r="O34" s="62"/>
      <c r="P34" s="824"/>
      <c r="Q34" s="824"/>
      <c r="R34" s="824"/>
    </row>
    <row r="35" spans="1:18" x14ac:dyDescent="0.2">
      <c r="A35" s="5"/>
      <c r="B35" s="5"/>
      <c r="C35" s="6"/>
      <c r="D35" s="1721" t="s">
        <v>54</v>
      </c>
      <c r="E35" s="1721"/>
      <c r="F35" s="1721"/>
      <c r="G35" s="1721"/>
      <c r="H35" s="1721"/>
      <c r="I35" s="1721"/>
      <c r="J35" s="1721"/>
      <c r="K35" s="1721"/>
      <c r="M35" s="1722" t="s">
        <v>55</v>
      </c>
      <c r="N35" s="1722"/>
      <c r="O35" s="62"/>
      <c r="P35" s="62"/>
      <c r="Q35" s="62"/>
    </row>
    <row r="36" spans="1:18" x14ac:dyDescent="0.2">
      <c r="A36" s="5"/>
      <c r="B36" s="5"/>
      <c r="C36" s="6" t="s">
        <v>51</v>
      </c>
      <c r="D36" s="84" t="s">
        <v>57</v>
      </c>
      <c r="E36" s="84"/>
      <c r="F36" s="84"/>
      <c r="G36" s="81"/>
      <c r="H36" s="81"/>
      <c r="I36" s="81"/>
      <c r="J36" s="82"/>
      <c r="K36" s="82"/>
      <c r="O36" s="62"/>
      <c r="P36" s="62"/>
      <c r="Q36" s="62"/>
    </row>
    <row r="37" spans="1:18" x14ac:dyDescent="0.2">
      <c r="A37" s="5"/>
      <c r="B37" s="5"/>
      <c r="C37" s="6" t="s">
        <v>58</v>
      </c>
      <c r="D37" s="1720" t="s">
        <v>1088</v>
      </c>
      <c r="E37" s="1720"/>
      <c r="F37" s="1720"/>
      <c r="G37" s="1720"/>
      <c r="H37" s="1720"/>
      <c r="I37" s="1720"/>
      <c r="J37" s="1720"/>
      <c r="K37" s="1720"/>
      <c r="M37" s="83"/>
      <c r="N37" s="83"/>
      <c r="O37" s="62"/>
      <c r="P37" s="62"/>
      <c r="Q37" s="62"/>
    </row>
    <row r="38" spans="1:18" x14ac:dyDescent="0.2">
      <c r="D38" s="1721" t="s">
        <v>54</v>
      </c>
      <c r="E38" s="1721"/>
      <c r="F38" s="1721"/>
      <c r="G38" s="1721"/>
      <c r="H38" s="1721"/>
      <c r="I38" s="1721"/>
      <c r="J38" s="1721"/>
      <c r="K38" s="1721"/>
      <c r="M38" s="1722" t="s">
        <v>55</v>
      </c>
      <c r="N38" s="1722"/>
    </row>
  </sheetData>
  <sheetProtection selectLockedCells="1" selectUnlockedCells="1"/>
  <mergeCells count="35"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  <mergeCell ref="M38:N38"/>
    <mergeCell ref="Q8:Q9"/>
    <mergeCell ref="D34:K34"/>
    <mergeCell ref="D35:K35"/>
    <mergeCell ref="M35:N35"/>
    <mergeCell ref="D37:K37"/>
    <mergeCell ref="F8:G8"/>
    <mergeCell ref="F10:G10"/>
    <mergeCell ref="P31:R33"/>
    <mergeCell ref="D33:F33"/>
    <mergeCell ref="I8:I9"/>
    <mergeCell ref="J8:K8"/>
    <mergeCell ref="L8:L9"/>
    <mergeCell ref="D38:K38"/>
    <mergeCell ref="B10:C10"/>
    <mergeCell ref="D30:F30"/>
    <mergeCell ref="D31:K31"/>
    <mergeCell ref="D32:K32"/>
    <mergeCell ref="M32:N32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3A42F-665E-4EC0-8C87-8570220C9C56}">
  <sheetPr codeName="Sheet34"/>
  <dimension ref="A1:T44"/>
  <sheetViews>
    <sheetView showGridLines="0" view="pageLayout" zoomScaleNormal="100" zoomScaleSheetLayoutView="100" workbookViewId="0">
      <selection activeCell="A6" sqref="A6:A9"/>
    </sheetView>
  </sheetViews>
  <sheetFormatPr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718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ht="11.25" customHeight="1" x14ac:dyDescent="0.2">
      <c r="A11" s="1002">
        <v>1</v>
      </c>
      <c r="B11" s="1051">
        <v>401</v>
      </c>
      <c r="C11" s="1052" t="s">
        <v>662</v>
      </c>
      <c r="D11" s="1043">
        <v>0</v>
      </c>
      <c r="E11" s="1043">
        <v>0.33</v>
      </c>
      <c r="F11" s="1038">
        <v>0.33</v>
      </c>
      <c r="G11" s="1039"/>
      <c r="H11" s="1445" t="s">
        <v>42</v>
      </c>
      <c r="I11" s="1007"/>
      <c r="J11" s="1007"/>
      <c r="K11" s="1007"/>
      <c r="L11" s="1007"/>
      <c r="M11" s="1007"/>
      <c r="N11" s="1007"/>
      <c r="O11" s="1007"/>
      <c r="P11" s="1007"/>
      <c r="Q11" s="1007"/>
      <c r="R11" s="1007">
        <v>46760040124</v>
      </c>
    </row>
    <row r="12" spans="1:20" ht="11.25" customHeight="1" x14ac:dyDescent="0.2">
      <c r="A12" s="1013"/>
      <c r="B12" s="1053"/>
      <c r="C12" s="1054"/>
      <c r="D12" s="1044">
        <v>0.33</v>
      </c>
      <c r="E12" s="1044">
        <v>1.07</v>
      </c>
      <c r="F12" s="1045">
        <v>0.74</v>
      </c>
      <c r="G12" s="1046"/>
      <c r="H12" s="1478" t="s">
        <v>44</v>
      </c>
      <c r="I12" s="1013"/>
      <c r="J12" s="1013"/>
      <c r="K12" s="1013"/>
      <c r="L12" s="1013"/>
      <c r="M12" s="1013"/>
      <c r="N12" s="1013"/>
      <c r="O12" s="1013"/>
      <c r="P12" s="1013"/>
      <c r="Q12" s="1013"/>
      <c r="R12" s="1013">
        <v>46760030073</v>
      </c>
    </row>
    <row r="13" spans="1:20" ht="11.25" customHeight="1" x14ac:dyDescent="0.2">
      <c r="A13" s="1008"/>
      <c r="B13" s="1055"/>
      <c r="C13" s="1056"/>
      <c r="D13" s="1047">
        <v>1.07</v>
      </c>
      <c r="E13" s="1047">
        <v>2.79</v>
      </c>
      <c r="F13" s="1040">
        <v>1.72</v>
      </c>
      <c r="G13" s="1041">
        <f>SUM(F11:F13)</f>
        <v>2.79</v>
      </c>
      <c r="H13" s="1446" t="s">
        <v>42</v>
      </c>
      <c r="I13" s="1012"/>
      <c r="J13" s="1012"/>
      <c r="K13" s="1012"/>
      <c r="L13" s="1012"/>
      <c r="M13" s="1012"/>
      <c r="N13" s="1012"/>
      <c r="O13" s="1012"/>
      <c r="P13" s="1012"/>
      <c r="Q13" s="1012"/>
      <c r="R13" s="1012">
        <v>46760030073</v>
      </c>
    </row>
    <row r="14" spans="1:20" ht="11.25" customHeight="1" x14ac:dyDescent="0.2">
      <c r="A14" s="1002">
        <v>2</v>
      </c>
      <c r="B14" s="1051">
        <v>403</v>
      </c>
      <c r="C14" s="1052" t="s">
        <v>663</v>
      </c>
      <c r="D14" s="1043">
        <v>0</v>
      </c>
      <c r="E14" s="1043">
        <v>0.4</v>
      </c>
      <c r="F14" s="1038">
        <v>0.4</v>
      </c>
      <c r="G14" s="1039"/>
      <c r="H14" s="1479" t="s">
        <v>44</v>
      </c>
      <c r="I14" s="1007"/>
      <c r="J14" s="1007"/>
      <c r="K14" s="1007"/>
      <c r="L14" s="1007"/>
      <c r="M14" s="1007"/>
      <c r="N14" s="1007"/>
      <c r="O14" s="1007"/>
      <c r="P14" s="1007"/>
      <c r="Q14" s="1007"/>
      <c r="R14" s="1007">
        <v>46760030041</v>
      </c>
    </row>
    <row r="15" spans="1:20" ht="11.25" customHeight="1" x14ac:dyDescent="0.2">
      <c r="A15" s="1013"/>
      <c r="B15" s="1053"/>
      <c r="C15" s="1054"/>
      <c r="D15" s="1044">
        <v>0.4</v>
      </c>
      <c r="E15" s="1044">
        <v>6.32</v>
      </c>
      <c r="F15" s="1045">
        <v>5.92</v>
      </c>
      <c r="G15" s="1046"/>
      <c r="H15" s="1480" t="s">
        <v>42</v>
      </c>
      <c r="I15" s="1013"/>
      <c r="J15" s="1013"/>
      <c r="K15" s="1013"/>
      <c r="L15" s="1013"/>
      <c r="M15" s="1013"/>
      <c r="N15" s="1013"/>
      <c r="O15" s="1013"/>
      <c r="P15" s="1013"/>
      <c r="Q15" s="1013"/>
      <c r="R15" s="1013">
        <v>46760030041</v>
      </c>
    </row>
    <row r="16" spans="1:20" ht="11.25" customHeight="1" x14ac:dyDescent="0.2">
      <c r="A16" s="1008"/>
      <c r="B16" s="1055"/>
      <c r="C16" s="1056"/>
      <c r="D16" s="1047">
        <v>6.32</v>
      </c>
      <c r="E16" s="1047">
        <v>6.9700000000000006</v>
      </c>
      <c r="F16" s="1040">
        <v>0.65</v>
      </c>
      <c r="G16" s="1041">
        <f>SUM(F14:F16)</f>
        <v>6.9700000000000006</v>
      </c>
      <c r="H16" s="1446" t="s">
        <v>42</v>
      </c>
      <c r="I16" s="1012"/>
      <c r="J16" s="1012"/>
      <c r="K16" s="1012"/>
      <c r="L16" s="1012"/>
      <c r="M16" s="1012"/>
      <c r="N16" s="1012"/>
      <c r="O16" s="1012"/>
      <c r="P16" s="1012"/>
      <c r="Q16" s="1012"/>
      <c r="R16" s="1012">
        <v>46760020040</v>
      </c>
    </row>
    <row r="17" spans="1:18" ht="11.25" customHeight="1" x14ac:dyDescent="0.2">
      <c r="A17" s="1002">
        <v>3</v>
      </c>
      <c r="B17" s="1057">
        <v>404</v>
      </c>
      <c r="C17" s="1058" t="s">
        <v>664</v>
      </c>
      <c r="D17" s="1003">
        <v>0</v>
      </c>
      <c r="E17" s="1003">
        <v>1.5</v>
      </c>
      <c r="F17" s="1038">
        <v>1.5</v>
      </c>
      <c r="G17" s="1039"/>
      <c r="H17" s="1445" t="s">
        <v>42</v>
      </c>
      <c r="I17" s="1007"/>
      <c r="J17" s="1007"/>
      <c r="K17" s="1007"/>
      <c r="L17" s="1007"/>
      <c r="M17" s="1007"/>
      <c r="N17" s="1007"/>
      <c r="O17" s="1007"/>
      <c r="P17" s="1007"/>
      <c r="Q17" s="1007"/>
      <c r="R17" s="1007">
        <v>46760020069</v>
      </c>
    </row>
    <row r="18" spans="1:18" ht="11.25" customHeight="1" x14ac:dyDescent="0.2">
      <c r="A18" s="1008"/>
      <c r="B18" s="1059"/>
      <c r="C18" s="1060"/>
      <c r="D18" s="1009">
        <v>1.5</v>
      </c>
      <c r="E18" s="1009">
        <v>2.63</v>
      </c>
      <c r="F18" s="1040">
        <v>1.1299999999999999</v>
      </c>
      <c r="G18" s="1041">
        <f>SUM(F17:F18)</f>
        <v>2.63</v>
      </c>
      <c r="H18" s="1446" t="s">
        <v>42</v>
      </c>
      <c r="I18" s="1012"/>
      <c r="J18" s="1012"/>
      <c r="K18" s="1012"/>
      <c r="L18" s="1012"/>
      <c r="M18" s="1012"/>
      <c r="N18" s="1012"/>
      <c r="O18" s="1012"/>
      <c r="P18" s="1012"/>
      <c r="Q18" s="1012"/>
      <c r="R18" s="1012">
        <v>46760010056</v>
      </c>
    </row>
    <row r="19" spans="1:18" ht="11.25" customHeight="1" x14ac:dyDescent="0.2">
      <c r="A19" s="866">
        <v>4</v>
      </c>
      <c r="B19" s="1053">
        <v>406</v>
      </c>
      <c r="C19" s="1054" t="s">
        <v>665</v>
      </c>
      <c r="D19" s="1044">
        <v>0</v>
      </c>
      <c r="E19" s="1044">
        <v>1.33</v>
      </c>
      <c r="F19" s="1036">
        <v>1.33</v>
      </c>
      <c r="G19" s="1037">
        <f>F19</f>
        <v>1.33</v>
      </c>
      <c r="H19" s="1444" t="s">
        <v>42</v>
      </c>
      <c r="I19" s="866"/>
      <c r="J19" s="866"/>
      <c r="K19" s="866"/>
      <c r="L19" s="866"/>
      <c r="M19" s="866"/>
      <c r="N19" s="866"/>
      <c r="O19" s="866"/>
      <c r="P19" s="866"/>
      <c r="Q19" s="866"/>
      <c r="R19" s="866">
        <v>46760010058</v>
      </c>
    </row>
    <row r="20" spans="1:18" ht="11.25" customHeight="1" x14ac:dyDescent="0.2">
      <c r="A20" s="1002">
        <v>5</v>
      </c>
      <c r="B20" s="1051">
        <v>411</v>
      </c>
      <c r="C20" s="1052" t="s">
        <v>666</v>
      </c>
      <c r="D20" s="1043">
        <v>0</v>
      </c>
      <c r="E20" s="1043">
        <v>0.31</v>
      </c>
      <c r="F20" s="1038">
        <v>0.31</v>
      </c>
      <c r="G20" s="1039"/>
      <c r="H20" s="1445" t="s">
        <v>42</v>
      </c>
      <c r="I20" s="1007"/>
      <c r="J20" s="1007"/>
      <c r="K20" s="1007"/>
      <c r="L20" s="1007"/>
      <c r="M20" s="1007"/>
      <c r="N20" s="1007"/>
      <c r="O20" s="1007"/>
      <c r="P20" s="1007"/>
      <c r="Q20" s="1007"/>
      <c r="R20" s="1007">
        <v>46760030143</v>
      </c>
    </row>
    <row r="21" spans="1:18" ht="11.25" customHeight="1" x14ac:dyDescent="0.2">
      <c r="A21" s="1013"/>
      <c r="B21" s="1053"/>
      <c r="C21" s="1061"/>
      <c r="D21" s="1048">
        <v>0.31</v>
      </c>
      <c r="E21" s="1048">
        <v>2.7</v>
      </c>
      <c r="F21" s="1049">
        <v>2.39</v>
      </c>
      <c r="G21" s="1050"/>
      <c r="H21" s="1448" t="s">
        <v>42</v>
      </c>
      <c r="I21" s="1017"/>
      <c r="J21" s="1017"/>
      <c r="K21" s="1017"/>
      <c r="L21" s="1017"/>
      <c r="M21" s="1017"/>
      <c r="N21" s="1017"/>
      <c r="O21" s="1017"/>
      <c r="P21" s="1017"/>
      <c r="Q21" s="1017"/>
      <c r="R21" s="1017">
        <v>46760020070</v>
      </c>
    </row>
    <row r="22" spans="1:18" ht="11.25" customHeight="1" x14ac:dyDescent="0.2">
      <c r="A22" s="1013"/>
      <c r="B22" s="1053"/>
      <c r="C22" s="1054"/>
      <c r="D22" s="1048">
        <v>2.7</v>
      </c>
      <c r="E22" s="1048">
        <v>2.7600000000000002</v>
      </c>
      <c r="F22" s="1049">
        <v>0.06</v>
      </c>
      <c r="G22" s="1050"/>
      <c r="H22" s="1448" t="s">
        <v>42</v>
      </c>
      <c r="I22" s="1017"/>
      <c r="J22" s="1017"/>
      <c r="K22" s="1017"/>
      <c r="L22" s="1017"/>
      <c r="M22" s="1017"/>
      <c r="N22" s="1017"/>
      <c r="O22" s="1017"/>
      <c r="P22" s="1017"/>
      <c r="Q22" s="1017"/>
      <c r="R22" s="1017">
        <v>46760020086</v>
      </c>
    </row>
    <row r="23" spans="1:18" ht="11.25" customHeight="1" x14ac:dyDescent="0.2">
      <c r="A23" s="1013"/>
      <c r="B23" s="1053"/>
      <c r="C23" s="1054"/>
      <c r="D23" s="1048">
        <v>2.7600000000000002</v>
      </c>
      <c r="E23" s="1048">
        <v>3.0200000000000005</v>
      </c>
      <c r="F23" s="1049">
        <v>0.26</v>
      </c>
      <c r="G23" s="1050"/>
      <c r="H23" s="1481" t="s">
        <v>44</v>
      </c>
      <c r="I23" s="1017"/>
      <c r="J23" s="1017"/>
      <c r="K23" s="1017"/>
      <c r="L23" s="1017"/>
      <c r="M23" s="1017"/>
      <c r="N23" s="1017"/>
      <c r="O23" s="1017"/>
      <c r="P23" s="1017"/>
      <c r="Q23" s="1017"/>
      <c r="R23" s="1017">
        <v>46760020086</v>
      </c>
    </row>
    <row r="24" spans="1:18" ht="11.25" customHeight="1" x14ac:dyDescent="0.2">
      <c r="A24" s="1013"/>
      <c r="B24" s="1053"/>
      <c r="C24" s="1054"/>
      <c r="D24" s="1048">
        <v>3.0200000000000005</v>
      </c>
      <c r="E24" s="1048">
        <v>3.3300000000000005</v>
      </c>
      <c r="F24" s="1049">
        <v>0.31</v>
      </c>
      <c r="G24" s="1050"/>
      <c r="H24" s="1448" t="s">
        <v>42</v>
      </c>
      <c r="I24" s="1017"/>
      <c r="J24" s="1017"/>
      <c r="K24" s="1017"/>
      <c r="L24" s="1017"/>
      <c r="M24" s="1017"/>
      <c r="N24" s="1017"/>
      <c r="O24" s="1017"/>
      <c r="P24" s="1017"/>
      <c r="Q24" s="1017"/>
      <c r="R24" s="1017">
        <v>46760020086</v>
      </c>
    </row>
    <row r="25" spans="1:18" ht="11.25" customHeight="1" x14ac:dyDescent="0.2">
      <c r="A25" s="1013"/>
      <c r="B25" s="1053"/>
      <c r="C25" s="1061"/>
      <c r="D25" s="1048">
        <f>E24</f>
        <v>3.3300000000000005</v>
      </c>
      <c r="E25" s="1048">
        <v>4.13</v>
      </c>
      <c r="F25" s="1049">
        <v>0.8</v>
      </c>
      <c r="G25" s="1050"/>
      <c r="H25" s="1448" t="s">
        <v>42</v>
      </c>
      <c r="I25" s="1017"/>
      <c r="J25" s="1017"/>
      <c r="K25" s="1017"/>
      <c r="L25" s="1017"/>
      <c r="M25" s="1017"/>
      <c r="N25" s="1017"/>
      <c r="O25" s="1017"/>
      <c r="P25" s="1017"/>
      <c r="Q25" s="1017"/>
      <c r="R25" s="1017">
        <v>46760020008</v>
      </c>
    </row>
    <row r="26" spans="1:18" ht="11.25" customHeight="1" x14ac:dyDescent="0.2">
      <c r="A26" s="1008"/>
      <c r="B26" s="1055"/>
      <c r="C26" s="1056"/>
      <c r="D26" s="1047">
        <v>4.13</v>
      </c>
      <c r="E26" s="1047">
        <v>4.29</v>
      </c>
      <c r="F26" s="1040">
        <v>0.16</v>
      </c>
      <c r="G26" s="1041">
        <f>SUM(F20:F26)</f>
        <v>4.2900000000000009</v>
      </c>
      <c r="H26" s="1446" t="s">
        <v>42</v>
      </c>
      <c r="I26" s="1012"/>
      <c r="J26" s="1012"/>
      <c r="K26" s="1012"/>
      <c r="L26" s="1012"/>
      <c r="M26" s="1012"/>
      <c r="N26" s="1012"/>
      <c r="O26" s="1012"/>
      <c r="P26" s="1012"/>
      <c r="Q26" s="1012"/>
      <c r="R26" s="1012">
        <v>46760030192</v>
      </c>
    </row>
    <row r="27" spans="1:18" ht="3.75" customHeight="1" x14ac:dyDescent="0.2">
      <c r="A27" s="949"/>
      <c r="B27" s="841"/>
      <c r="C27" s="841"/>
      <c r="D27" s="841"/>
      <c r="E27" s="841"/>
      <c r="F27" s="841"/>
      <c r="G27" s="841"/>
      <c r="H27" s="950"/>
      <c r="I27" s="841"/>
      <c r="J27" s="841"/>
      <c r="K27" s="841"/>
      <c r="L27" s="841"/>
      <c r="M27" s="841"/>
      <c r="N27" s="841"/>
      <c r="O27" s="841"/>
      <c r="P27" s="841"/>
      <c r="Q27" s="841"/>
      <c r="R27" s="948"/>
    </row>
    <row r="28" spans="1:18" x14ac:dyDescent="0.2">
      <c r="A28" s="1755" t="s">
        <v>101</v>
      </c>
      <c r="B28" s="1756"/>
      <c r="C28" s="1756"/>
      <c r="D28" s="1756"/>
      <c r="E28" s="1757"/>
      <c r="F28" s="951">
        <f>SUM(F11:F26)</f>
        <v>18.010000000000002</v>
      </c>
      <c r="G28" s="952"/>
      <c r="H28" s="842"/>
      <c r="I28" s="841"/>
      <c r="J28" s="841"/>
      <c r="K28" s="960" t="s">
        <v>46</v>
      </c>
      <c r="L28" s="850">
        <v>0</v>
      </c>
      <c r="M28" s="850">
        <v>0</v>
      </c>
      <c r="N28" s="841"/>
      <c r="O28" s="70" t="s">
        <v>1</v>
      </c>
      <c r="P28" s="71">
        <f>SUM(P11:P27)</f>
        <v>0</v>
      </c>
      <c r="Q28" s="841"/>
      <c r="R28" s="841"/>
    </row>
    <row r="29" spans="1:18" x14ac:dyDescent="0.2">
      <c r="A29" s="72" t="s">
        <v>47</v>
      </c>
      <c r="B29" s="853"/>
      <c r="C29" s="853"/>
      <c r="D29" s="853"/>
      <c r="E29" s="1324"/>
      <c r="F29" s="955">
        <f>SUMIF($H$11:H26,"melnais",$F$11:F26)</f>
        <v>1.4000000000000001</v>
      </c>
      <c r="G29" s="956"/>
      <c r="H29" s="957"/>
      <c r="I29" s="841"/>
      <c r="J29" s="841"/>
      <c r="K29" s="841"/>
      <c r="L29" s="841"/>
      <c r="M29" s="841"/>
      <c r="N29" s="841"/>
      <c r="O29" s="841"/>
      <c r="P29" s="841"/>
      <c r="Q29" s="841"/>
      <c r="R29" s="841"/>
    </row>
    <row r="30" spans="1:18" x14ac:dyDescent="0.2">
      <c r="A30" s="72" t="s">
        <v>48</v>
      </c>
      <c r="B30" s="853"/>
      <c r="C30" s="853"/>
      <c r="D30" s="853"/>
      <c r="E30" s="1324"/>
      <c r="F30" s="955">
        <f>SUMIF($H$11:H26,"bruģis",$F$11:F26)</f>
        <v>0</v>
      </c>
      <c r="G30" s="956"/>
      <c r="H30" s="958"/>
      <c r="I30" s="841"/>
      <c r="J30" s="841"/>
      <c r="K30" s="841"/>
      <c r="L30" s="841"/>
      <c r="M30" s="841"/>
      <c r="N30" s="841"/>
      <c r="O30" s="841"/>
      <c r="P30" s="841"/>
      <c r="Q30" s="841"/>
      <c r="R30" s="841"/>
    </row>
    <row r="31" spans="1:18" x14ac:dyDescent="0.2">
      <c r="A31" s="72" t="s">
        <v>49</v>
      </c>
      <c r="B31" s="853"/>
      <c r="C31" s="853"/>
      <c r="D31" s="853"/>
      <c r="E31" s="1324"/>
      <c r="F31" s="955">
        <f>SUMIF($H$11:H26,"grants",$F$11:F26)</f>
        <v>16.610000000000003</v>
      </c>
      <c r="G31" s="956"/>
      <c r="H31" s="958"/>
      <c r="I31" s="841"/>
      <c r="J31" s="841"/>
      <c r="K31" s="841"/>
      <c r="L31" s="841"/>
      <c r="M31" s="841"/>
      <c r="N31" s="841"/>
      <c r="O31" s="841"/>
      <c r="P31" s="841"/>
      <c r="Q31" s="841"/>
      <c r="R31" s="841"/>
    </row>
    <row r="32" spans="1:18" x14ac:dyDescent="0.2">
      <c r="A32" s="72" t="s">
        <v>50</v>
      </c>
      <c r="B32" s="853"/>
      <c r="C32" s="853"/>
      <c r="D32" s="853"/>
      <c r="E32" s="1324"/>
      <c r="F32" s="955">
        <f>SUMIF($H$11:H26,"cits segums",$F$11:F26)</f>
        <v>0</v>
      </c>
      <c r="G32" s="956"/>
      <c r="H32" s="957"/>
      <c r="I32" s="959"/>
      <c r="J32" s="841"/>
      <c r="K32" s="841"/>
      <c r="L32" s="841"/>
      <c r="M32" s="841"/>
      <c r="N32" s="841"/>
      <c r="O32" s="841"/>
      <c r="P32" s="841"/>
      <c r="Q32" s="841"/>
      <c r="R32" s="841"/>
    </row>
    <row r="33" spans="1:18" s="16" customFormat="1" ht="12.75" customHeight="1" x14ac:dyDescent="0.2">
      <c r="A33" s="15"/>
      <c r="B33" s="15"/>
      <c r="C33" s="9"/>
      <c r="D33" s="9"/>
      <c r="E33" s="9"/>
      <c r="F33" s="80"/>
      <c r="G33" s="80"/>
      <c r="H33" s="60"/>
      <c r="J33" s="62"/>
      <c r="K33" s="61"/>
      <c r="L33" s="61"/>
      <c r="M33" s="61"/>
      <c r="N33" s="62"/>
      <c r="O33" s="62"/>
      <c r="P33" s="62"/>
      <c r="Q33" s="62"/>
      <c r="R33" s="62"/>
    </row>
    <row r="34" spans="1:18" s="16" customFormat="1" ht="12.75" customHeight="1" x14ac:dyDescent="0.2">
      <c r="A34" s="5"/>
      <c r="B34" s="5"/>
      <c r="C34" s="6" t="s">
        <v>51</v>
      </c>
      <c r="D34" s="1720" t="str">
        <f>KOPA!$A$31</f>
        <v>2022.gada 18.oktobris</v>
      </c>
      <c r="E34" s="1720"/>
      <c r="F34" s="1720"/>
      <c r="G34" s="82"/>
      <c r="H34" s="81"/>
      <c r="I34" s="81"/>
      <c r="J34" s="82"/>
      <c r="K34" s="82"/>
      <c r="L34" s="61"/>
      <c r="M34" s="61"/>
      <c r="N34" s="61"/>
      <c r="O34" s="1407"/>
      <c r="P34" s="1407"/>
      <c r="Q34" s="1407"/>
      <c r="R34" s="1407"/>
    </row>
    <row r="35" spans="1:18" s="16" customFormat="1" ht="12.75" customHeight="1" x14ac:dyDescent="0.2">
      <c r="A35" s="5"/>
      <c r="B35" s="5"/>
      <c r="C35" s="6" t="s">
        <v>52</v>
      </c>
      <c r="D35" s="1720" t="s">
        <v>53</v>
      </c>
      <c r="E35" s="1720"/>
      <c r="F35" s="1720"/>
      <c r="G35" s="1720"/>
      <c r="H35" s="1720"/>
      <c r="I35" s="1720"/>
      <c r="J35" s="1720"/>
      <c r="K35" s="1720"/>
      <c r="L35" s="61"/>
      <c r="M35" s="83"/>
      <c r="N35" s="83"/>
      <c r="O35" s="1407"/>
      <c r="P35" s="1725" t="s">
        <v>572</v>
      </c>
      <c r="Q35" s="1725"/>
      <c r="R35" s="1725"/>
    </row>
    <row r="36" spans="1:18" s="16" customFormat="1" ht="12.75" customHeight="1" x14ac:dyDescent="0.2">
      <c r="A36" s="5"/>
      <c r="B36" s="5"/>
      <c r="C36" s="6"/>
      <c r="D36" s="1721" t="s">
        <v>54</v>
      </c>
      <c r="E36" s="1721"/>
      <c r="F36" s="1721"/>
      <c r="G36" s="1721"/>
      <c r="H36" s="1721"/>
      <c r="I36" s="1721"/>
      <c r="J36" s="1721"/>
      <c r="K36" s="1721"/>
      <c r="L36" s="61"/>
      <c r="M36" s="1722" t="s">
        <v>55</v>
      </c>
      <c r="N36" s="1722"/>
      <c r="O36" s="1407"/>
      <c r="P36" s="1725"/>
      <c r="Q36" s="1725"/>
      <c r="R36" s="1725"/>
    </row>
    <row r="37" spans="1:18" s="16" customFormat="1" ht="12.75" customHeight="1" x14ac:dyDescent="0.2">
      <c r="A37" s="5"/>
      <c r="B37" s="5"/>
      <c r="C37" s="6" t="s">
        <v>51</v>
      </c>
      <c r="D37" s="1728" t="str">
        <f>D34</f>
        <v>2022.gada 18.oktobris</v>
      </c>
      <c r="E37" s="1728"/>
      <c r="F37" s="1728"/>
      <c r="G37" s="82"/>
      <c r="H37" s="81"/>
      <c r="I37" s="81"/>
      <c r="J37" s="82"/>
      <c r="K37" s="82"/>
      <c r="L37" s="61"/>
      <c r="M37" s="61"/>
      <c r="N37" s="61"/>
      <c r="O37" s="62"/>
      <c r="P37" s="1725"/>
      <c r="Q37" s="1725"/>
      <c r="R37" s="1725"/>
    </row>
    <row r="38" spans="1:18" s="16" customFormat="1" ht="12.75" customHeight="1" x14ac:dyDescent="0.2">
      <c r="A38" s="5"/>
      <c r="B38" s="5"/>
      <c r="C38" s="6" t="s">
        <v>56</v>
      </c>
      <c r="D38" s="1720" t="str">
        <f>KOPA!$N$31</f>
        <v>Dobeles novada domes priekšsēdētājs Ivars Gorskis</v>
      </c>
      <c r="E38" s="1720"/>
      <c r="F38" s="1720"/>
      <c r="G38" s="1720"/>
      <c r="H38" s="1720"/>
      <c r="I38" s="1720"/>
      <c r="J38" s="1720"/>
      <c r="K38" s="1720"/>
      <c r="L38" s="61"/>
      <c r="M38" s="83"/>
      <c r="N38" s="83"/>
      <c r="O38" s="62"/>
      <c r="P38" s="62"/>
      <c r="Q38" s="62"/>
      <c r="R38" s="62"/>
    </row>
    <row r="39" spans="1:18" s="16" customFormat="1" ht="12.75" customHeight="1" x14ac:dyDescent="0.2">
      <c r="A39" s="5"/>
      <c r="B39" s="5"/>
      <c r="C39" s="6"/>
      <c r="D39" s="1721" t="s">
        <v>54</v>
      </c>
      <c r="E39" s="1721"/>
      <c r="F39" s="1721"/>
      <c r="G39" s="1721"/>
      <c r="H39" s="1721"/>
      <c r="I39" s="1721"/>
      <c r="J39" s="1721"/>
      <c r="K39" s="1721"/>
      <c r="L39" s="61"/>
      <c r="M39" s="1722" t="s">
        <v>55</v>
      </c>
      <c r="N39" s="1722"/>
      <c r="O39" s="62"/>
      <c r="P39" s="62"/>
      <c r="Q39" s="62"/>
      <c r="R39" s="62"/>
    </row>
    <row r="40" spans="1:18" s="16" customFormat="1" ht="12.75" customHeight="1" x14ac:dyDescent="0.2">
      <c r="A40" s="5"/>
      <c r="B40" s="5"/>
      <c r="C40" s="6" t="s">
        <v>51</v>
      </c>
      <c r="D40" s="84" t="s">
        <v>57</v>
      </c>
      <c r="E40" s="84"/>
      <c r="F40" s="84"/>
      <c r="G40" s="81"/>
      <c r="H40" s="81"/>
      <c r="I40" s="81"/>
      <c r="J40" s="82"/>
      <c r="K40" s="82"/>
      <c r="L40" s="61"/>
      <c r="M40" s="61"/>
      <c r="N40" s="61"/>
      <c r="O40" s="62"/>
      <c r="P40" s="62"/>
      <c r="Q40" s="62"/>
      <c r="R40" s="62"/>
    </row>
    <row r="41" spans="1:18" s="16" customFormat="1" ht="12.75" customHeight="1" x14ac:dyDescent="0.2">
      <c r="A41" s="5"/>
      <c r="B41" s="5"/>
      <c r="C41" s="6" t="s">
        <v>58</v>
      </c>
      <c r="D41" s="1720" t="s">
        <v>1088</v>
      </c>
      <c r="E41" s="1720"/>
      <c r="F41" s="1720"/>
      <c r="G41" s="1720"/>
      <c r="H41" s="1720"/>
      <c r="I41" s="1720"/>
      <c r="J41" s="1720"/>
      <c r="K41" s="1720"/>
      <c r="L41" s="61"/>
      <c r="M41" s="83"/>
      <c r="N41" s="83"/>
      <c r="O41" s="62"/>
      <c r="P41" s="62"/>
      <c r="Q41" s="62"/>
      <c r="R41" s="62"/>
    </row>
    <row r="42" spans="1:18" s="16" customFormat="1" ht="12.75" customHeight="1" x14ac:dyDescent="0.2">
      <c r="A42" s="15"/>
      <c r="B42" s="15"/>
      <c r="C42" s="9"/>
      <c r="D42" s="1721" t="s">
        <v>54</v>
      </c>
      <c r="E42" s="1721"/>
      <c r="F42" s="1721"/>
      <c r="G42" s="1721"/>
      <c r="H42" s="1721"/>
      <c r="I42" s="1721"/>
      <c r="J42" s="1721"/>
      <c r="K42" s="1721"/>
      <c r="L42" s="61"/>
      <c r="M42" s="1722" t="s">
        <v>55</v>
      </c>
      <c r="N42" s="1722"/>
      <c r="O42" s="61"/>
      <c r="P42" s="61"/>
      <c r="Q42" s="61"/>
      <c r="R42" s="62"/>
    </row>
    <row r="43" spans="1:18" x14ac:dyDescent="0.2">
      <c r="A43" s="948"/>
      <c r="B43" s="841"/>
      <c r="C43" s="841"/>
      <c r="D43" s="841"/>
      <c r="E43" s="841"/>
      <c r="F43" s="841"/>
      <c r="G43" s="841"/>
      <c r="H43" s="950"/>
      <c r="I43" s="841"/>
      <c r="J43" s="841"/>
      <c r="K43" s="841"/>
      <c r="L43" s="841"/>
      <c r="M43" s="841"/>
      <c r="N43" s="841"/>
      <c r="O43" s="841"/>
      <c r="P43" s="841"/>
      <c r="Q43" s="841"/>
      <c r="R43" s="948"/>
    </row>
    <row r="44" spans="1:18" x14ac:dyDescent="0.2">
      <c r="A44" s="948"/>
      <c r="B44" s="841"/>
      <c r="C44" s="841"/>
      <c r="D44" s="841"/>
      <c r="E44" s="841"/>
      <c r="F44" s="841"/>
      <c r="G44" s="841"/>
      <c r="H44" s="950"/>
      <c r="I44" s="841"/>
      <c r="J44" s="841"/>
      <c r="K44" s="841"/>
      <c r="L44" s="841"/>
      <c r="M44" s="841"/>
      <c r="N44" s="841"/>
      <c r="O44" s="841"/>
      <c r="P44" s="841"/>
      <c r="Q44" s="841"/>
      <c r="R44" s="948"/>
    </row>
  </sheetData>
  <mergeCells count="36"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M8:M9"/>
    <mergeCell ref="N8:N9"/>
    <mergeCell ref="R8:R9"/>
    <mergeCell ref="O8:O9"/>
    <mergeCell ref="Q8:Q9"/>
    <mergeCell ref="F8:G8"/>
    <mergeCell ref="D41:K41"/>
    <mergeCell ref="D42:K42"/>
    <mergeCell ref="M42:N42"/>
    <mergeCell ref="H8:H9"/>
    <mergeCell ref="D35:K35"/>
    <mergeCell ref="D36:K36"/>
    <mergeCell ref="M36:N36"/>
    <mergeCell ref="L8:L9"/>
    <mergeCell ref="F10:G10"/>
    <mergeCell ref="P35:R37"/>
    <mergeCell ref="B10:C10"/>
    <mergeCell ref="D8:E8"/>
    <mergeCell ref="D39:K39"/>
    <mergeCell ref="M39:N39"/>
    <mergeCell ref="D38:K38"/>
    <mergeCell ref="A28:E28"/>
    <mergeCell ref="I8:I9"/>
    <mergeCell ref="J8:K8"/>
    <mergeCell ref="D37:F37"/>
    <mergeCell ref="D34:F34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5DCA5-FF66-4D93-949F-7666EB46B511}">
  <sheetPr codeName="Sheet35"/>
  <dimension ref="A1:V32"/>
  <sheetViews>
    <sheetView showGridLines="0" view="pageLayout" zoomScaleNormal="100" zoomScaleSheetLayoutView="100" workbookViewId="0">
      <selection activeCell="D30" sqref="D30:K30"/>
    </sheetView>
  </sheetViews>
  <sheetFormatPr defaultColWidth="8.85546875"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</cols>
  <sheetData>
    <row r="1" spans="1:22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2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2" s="9" customFormat="1" ht="15" customHeight="1" x14ac:dyDescent="0.2">
      <c r="A3" s="5"/>
      <c r="B3" s="5"/>
      <c r="C3" s="6"/>
      <c r="D3" s="1702" t="s">
        <v>719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2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2" s="16" customFormat="1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2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  <c r="S6" s="946"/>
    </row>
    <row r="7" spans="1:22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  <c r="S7" s="946"/>
    </row>
    <row r="8" spans="1:22" ht="15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  <c r="S8" s="946"/>
    </row>
    <row r="9" spans="1:22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  <c r="S9" s="946"/>
    </row>
    <row r="10" spans="1:22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7"/>
    </row>
    <row r="11" spans="1:22" ht="11.25" customHeight="1" x14ac:dyDescent="0.2">
      <c r="A11" s="970">
        <v>1</v>
      </c>
      <c r="B11" s="1062">
        <v>408</v>
      </c>
      <c r="C11" s="1063" t="s">
        <v>667</v>
      </c>
      <c r="D11" s="971">
        <v>0</v>
      </c>
      <c r="E11" s="971">
        <v>1.19</v>
      </c>
      <c r="F11" s="972">
        <v>1.19</v>
      </c>
      <c r="G11" s="973">
        <f>F11</f>
        <v>1.19</v>
      </c>
      <c r="H11" s="1476" t="s">
        <v>42</v>
      </c>
      <c r="I11" s="970"/>
      <c r="J11" s="970"/>
      <c r="K11" s="970"/>
      <c r="L11" s="970"/>
      <c r="M11" s="970"/>
      <c r="N11" s="970"/>
      <c r="O11" s="970"/>
      <c r="P11" s="970"/>
      <c r="Q11" s="970"/>
      <c r="R11" s="970">
        <v>46760040171</v>
      </c>
      <c r="S11" s="948"/>
      <c r="T11" s="841"/>
      <c r="U11" s="841"/>
      <c r="V11" s="841"/>
    </row>
    <row r="12" spans="1:22" ht="11.25" customHeight="1" x14ac:dyDescent="0.2">
      <c r="A12" s="970">
        <v>2</v>
      </c>
      <c r="B12" s="1062">
        <v>409</v>
      </c>
      <c r="C12" s="1063" t="s">
        <v>668</v>
      </c>
      <c r="D12" s="971">
        <v>0</v>
      </c>
      <c r="E12" s="971">
        <v>1.39</v>
      </c>
      <c r="F12" s="972">
        <v>1.39</v>
      </c>
      <c r="G12" s="973">
        <f t="shared" ref="G12:G15" si="0">F12</f>
        <v>1.39</v>
      </c>
      <c r="H12" s="1476" t="s">
        <v>42</v>
      </c>
      <c r="I12" s="970"/>
      <c r="J12" s="970"/>
      <c r="K12" s="970"/>
      <c r="L12" s="970"/>
      <c r="M12" s="970"/>
      <c r="N12" s="970"/>
      <c r="O12" s="970"/>
      <c r="P12" s="970"/>
      <c r="Q12" s="970"/>
      <c r="R12" s="970">
        <v>46760040126</v>
      </c>
      <c r="S12" s="948"/>
      <c r="T12" s="841"/>
      <c r="U12" s="841"/>
      <c r="V12" s="841"/>
    </row>
    <row r="13" spans="1:22" ht="11.25" customHeight="1" x14ac:dyDescent="0.2">
      <c r="A13" s="970">
        <v>3</v>
      </c>
      <c r="B13" s="1062">
        <v>410</v>
      </c>
      <c r="C13" s="1063" t="s">
        <v>669</v>
      </c>
      <c r="D13" s="971">
        <v>0</v>
      </c>
      <c r="E13" s="971">
        <v>0.48</v>
      </c>
      <c r="F13" s="972">
        <v>0.48</v>
      </c>
      <c r="G13" s="973">
        <f t="shared" si="0"/>
        <v>0.48</v>
      </c>
      <c r="H13" s="1476" t="s">
        <v>44</v>
      </c>
      <c r="I13" s="970"/>
      <c r="J13" s="970"/>
      <c r="K13" s="970"/>
      <c r="L13" s="970"/>
      <c r="M13" s="970"/>
      <c r="N13" s="970"/>
      <c r="O13" s="970"/>
      <c r="P13" s="970"/>
      <c r="Q13" s="970"/>
      <c r="R13" s="970">
        <v>46760040127</v>
      </c>
      <c r="S13" s="948"/>
      <c r="T13" s="841"/>
      <c r="U13" s="841"/>
      <c r="V13" s="841"/>
    </row>
    <row r="14" spans="1:22" ht="11.25" customHeight="1" x14ac:dyDescent="0.2">
      <c r="A14" s="977">
        <v>4</v>
      </c>
      <c r="B14" s="1064">
        <v>413</v>
      </c>
      <c r="C14" s="1065" t="s">
        <v>670</v>
      </c>
      <c r="D14" s="978">
        <v>0</v>
      </c>
      <c r="E14" s="978">
        <v>0.27</v>
      </c>
      <c r="F14" s="979">
        <v>0.27</v>
      </c>
      <c r="G14" s="973">
        <f t="shared" si="0"/>
        <v>0.27</v>
      </c>
      <c r="H14" s="1483" t="s">
        <v>42</v>
      </c>
      <c r="I14" s="981"/>
      <c r="J14" s="981"/>
      <c r="K14" s="981"/>
      <c r="L14" s="981"/>
      <c r="M14" s="981"/>
      <c r="N14" s="981"/>
      <c r="O14" s="981"/>
      <c r="P14" s="981"/>
      <c r="Q14" s="981"/>
      <c r="R14" s="981">
        <v>46760030198</v>
      </c>
      <c r="S14" s="948"/>
      <c r="T14" s="841"/>
      <c r="U14" s="841"/>
      <c r="V14" s="841"/>
    </row>
    <row r="15" spans="1:22" ht="11.25" customHeight="1" x14ac:dyDescent="0.2">
      <c r="A15" s="970">
        <v>5</v>
      </c>
      <c r="B15" s="1062">
        <v>414</v>
      </c>
      <c r="C15" s="1063" t="s">
        <v>671</v>
      </c>
      <c r="D15" s="971">
        <v>0</v>
      </c>
      <c r="E15" s="971">
        <v>0.51</v>
      </c>
      <c r="F15" s="972">
        <v>0.51</v>
      </c>
      <c r="G15" s="973">
        <f t="shared" si="0"/>
        <v>0.51</v>
      </c>
      <c r="H15" s="1476" t="s">
        <v>44</v>
      </c>
      <c r="I15" s="970"/>
      <c r="J15" s="970"/>
      <c r="K15" s="970"/>
      <c r="L15" s="970"/>
      <c r="M15" s="970"/>
      <c r="N15" s="970"/>
      <c r="O15" s="970"/>
      <c r="P15" s="970"/>
      <c r="Q15" s="970"/>
      <c r="R15" s="970">
        <v>46760040192</v>
      </c>
      <c r="S15" s="948"/>
      <c r="T15" s="841"/>
      <c r="U15" s="841"/>
      <c r="V15" s="841"/>
    </row>
    <row r="16" spans="1:22" ht="3.75" customHeight="1" x14ac:dyDescent="0.2">
      <c r="A16" s="949"/>
      <c r="B16" s="841"/>
      <c r="C16" s="841"/>
      <c r="D16" s="841"/>
      <c r="E16" s="841"/>
      <c r="F16" s="841"/>
      <c r="G16" s="841"/>
      <c r="H16" s="950"/>
      <c r="I16" s="841"/>
      <c r="J16" s="841"/>
      <c r="K16" s="841"/>
      <c r="L16" s="841"/>
      <c r="M16" s="841"/>
      <c r="N16" s="841"/>
      <c r="O16" s="841"/>
      <c r="P16" s="841"/>
      <c r="Q16" s="841"/>
      <c r="R16" s="948"/>
      <c r="S16" s="948"/>
    </row>
    <row r="17" spans="1:19" x14ac:dyDescent="0.2">
      <c r="A17" s="1755" t="s">
        <v>286</v>
      </c>
      <c r="B17" s="1756"/>
      <c r="C17" s="1756"/>
      <c r="D17" s="1756"/>
      <c r="E17" s="1757"/>
      <c r="F17" s="951">
        <f>SUM(F11:F15)</f>
        <v>3.84</v>
      </c>
      <c r="G17" s="952"/>
      <c r="H17" s="842"/>
      <c r="I17" s="841"/>
      <c r="J17" s="841"/>
      <c r="K17" s="960" t="s">
        <v>46</v>
      </c>
      <c r="L17" s="850">
        <v>0</v>
      </c>
      <c r="M17" s="850">
        <v>0</v>
      </c>
      <c r="N17" s="841"/>
      <c r="O17" s="70" t="s">
        <v>1</v>
      </c>
      <c r="P17" s="71">
        <f>SUM(P11:P16)</f>
        <v>0</v>
      </c>
      <c r="Q17" s="841"/>
      <c r="R17" s="841"/>
      <c r="S17" s="841"/>
    </row>
    <row r="18" spans="1:19" x14ac:dyDescent="0.2">
      <c r="A18" s="72" t="s">
        <v>47</v>
      </c>
      <c r="B18" s="853"/>
      <c r="C18" s="853"/>
      <c r="D18" s="853"/>
      <c r="E18" s="1324"/>
      <c r="F18" s="955">
        <f>SUMIF($H$11:H15,"melnais",$F$11:F15)</f>
        <v>0.99</v>
      </c>
      <c r="G18" s="956"/>
      <c r="H18" s="957"/>
      <c r="I18" s="841"/>
      <c r="J18" s="841"/>
      <c r="K18" s="841"/>
      <c r="L18" s="841"/>
      <c r="M18" s="841"/>
      <c r="N18" s="841"/>
      <c r="O18" s="841"/>
      <c r="P18" s="841"/>
      <c r="Q18" s="841"/>
      <c r="R18" s="841"/>
      <c r="S18" s="841"/>
    </row>
    <row r="19" spans="1:19" x14ac:dyDescent="0.2">
      <c r="A19" s="72" t="s">
        <v>48</v>
      </c>
      <c r="B19" s="853"/>
      <c r="C19" s="853"/>
      <c r="D19" s="853"/>
      <c r="E19" s="1324"/>
      <c r="F19" s="955">
        <f>SUMIF($H$11:H15,"bruģis",$F$11:F15)</f>
        <v>0</v>
      </c>
      <c r="G19" s="956"/>
      <c r="H19" s="958"/>
      <c r="I19" s="841"/>
      <c r="J19" s="841"/>
      <c r="K19" s="841"/>
      <c r="L19" s="841"/>
      <c r="M19" s="841"/>
      <c r="N19" s="841"/>
      <c r="O19" s="841"/>
      <c r="P19" s="841"/>
      <c r="Q19" s="841"/>
      <c r="R19" s="841"/>
      <c r="S19" s="841"/>
    </row>
    <row r="20" spans="1:19" x14ac:dyDescent="0.2">
      <c r="A20" s="72" t="s">
        <v>49</v>
      </c>
      <c r="B20" s="853"/>
      <c r="C20" s="853"/>
      <c r="D20" s="853"/>
      <c r="E20" s="1324"/>
      <c r="F20" s="955">
        <f>SUMIF($H$11:H15,"grants",$F$11:F15)</f>
        <v>2.85</v>
      </c>
      <c r="G20" s="956"/>
      <c r="H20" s="958"/>
      <c r="I20" s="841"/>
      <c r="J20" s="841"/>
      <c r="K20" s="841"/>
      <c r="L20" s="841"/>
      <c r="M20" s="841"/>
      <c r="N20" s="841"/>
      <c r="O20" s="841"/>
      <c r="P20" s="841"/>
      <c r="Q20" s="841"/>
      <c r="R20" s="841"/>
      <c r="S20" s="841"/>
    </row>
    <row r="21" spans="1:19" x14ac:dyDescent="0.2">
      <c r="A21" s="72" t="s">
        <v>50</v>
      </c>
      <c r="B21" s="853"/>
      <c r="C21" s="853"/>
      <c r="D21" s="853"/>
      <c r="E21" s="1324"/>
      <c r="F21" s="955">
        <f>SUMIF($H$11:H15,"cits segums",$F$11:F15)</f>
        <v>0</v>
      </c>
      <c r="G21" s="956"/>
      <c r="H21" s="957"/>
      <c r="I21" s="959"/>
      <c r="J21" s="841"/>
      <c r="K21" s="841"/>
      <c r="L21" s="841"/>
      <c r="M21" s="841"/>
      <c r="N21" s="841"/>
      <c r="O21" s="841"/>
      <c r="P21" s="841"/>
      <c r="Q21" s="841"/>
      <c r="R21" s="841"/>
      <c r="S21" s="841"/>
    </row>
    <row r="22" spans="1:19" s="16" customFormat="1" ht="12.75" customHeight="1" x14ac:dyDescent="0.2">
      <c r="A22" s="15"/>
      <c r="B22" s="15"/>
      <c r="C22" s="9"/>
      <c r="D22" s="9"/>
      <c r="E22" s="9"/>
      <c r="F22" s="80"/>
      <c r="G22" s="80"/>
      <c r="H22" s="60"/>
      <c r="J22" s="62"/>
      <c r="K22" s="61"/>
      <c r="L22" s="61"/>
      <c r="M22" s="61"/>
      <c r="N22" s="62"/>
      <c r="O22" s="62"/>
      <c r="P22" s="62"/>
      <c r="Q22" s="62"/>
      <c r="R22" s="62"/>
    </row>
    <row r="23" spans="1:19" s="16" customFormat="1" ht="12.75" customHeight="1" x14ac:dyDescent="0.2">
      <c r="A23" s="5"/>
      <c r="B23" s="5"/>
      <c r="C23" s="6" t="s">
        <v>51</v>
      </c>
      <c r="D23" s="1720" t="str">
        <f>KOPA!$A$31</f>
        <v>2022.gada 18.oktobris</v>
      </c>
      <c r="E23" s="1720"/>
      <c r="F23" s="1720"/>
      <c r="G23" s="82"/>
      <c r="H23" s="81"/>
      <c r="I23" s="81"/>
      <c r="J23" s="82"/>
      <c r="K23" s="82"/>
      <c r="L23" s="61"/>
      <c r="M23" s="61"/>
      <c r="N23" s="61"/>
      <c r="O23" s="1407"/>
      <c r="P23" s="1407"/>
      <c r="Q23" s="1407"/>
      <c r="R23" s="1407"/>
    </row>
    <row r="24" spans="1:19" s="16" customFormat="1" ht="12.75" customHeight="1" x14ac:dyDescent="0.2">
      <c r="A24" s="5"/>
      <c r="B24" s="5"/>
      <c r="C24" s="6" t="s">
        <v>52</v>
      </c>
      <c r="D24" s="1720" t="s">
        <v>53</v>
      </c>
      <c r="E24" s="1720"/>
      <c r="F24" s="1720"/>
      <c r="G24" s="1720"/>
      <c r="H24" s="1720"/>
      <c r="I24" s="1720"/>
      <c r="J24" s="1720"/>
      <c r="K24" s="1720"/>
      <c r="L24" s="61"/>
      <c r="M24" s="83"/>
      <c r="N24" s="83"/>
      <c r="O24" s="1407"/>
      <c r="P24" s="1725" t="s">
        <v>572</v>
      </c>
      <c r="Q24" s="1725"/>
      <c r="R24" s="1725"/>
    </row>
    <row r="25" spans="1:19" s="16" customFormat="1" ht="12.75" customHeight="1" x14ac:dyDescent="0.2">
      <c r="A25" s="5"/>
      <c r="B25" s="5"/>
      <c r="C25" s="6"/>
      <c r="D25" s="1721" t="s">
        <v>54</v>
      </c>
      <c r="E25" s="1721"/>
      <c r="F25" s="1721"/>
      <c r="G25" s="1721"/>
      <c r="H25" s="1721"/>
      <c r="I25" s="1721"/>
      <c r="J25" s="1721"/>
      <c r="K25" s="1721"/>
      <c r="L25" s="61"/>
      <c r="M25" s="1722" t="s">
        <v>55</v>
      </c>
      <c r="N25" s="1722"/>
      <c r="O25" s="1407"/>
      <c r="P25" s="1725"/>
      <c r="Q25" s="1725"/>
      <c r="R25" s="1725"/>
    </row>
    <row r="26" spans="1:19" s="16" customFormat="1" ht="12.75" customHeight="1" x14ac:dyDescent="0.2">
      <c r="A26" s="5"/>
      <c r="B26" s="5"/>
      <c r="C26" s="6" t="s">
        <v>51</v>
      </c>
      <c r="D26" s="1728" t="str">
        <f>D23</f>
        <v>2022.gada 18.oktobris</v>
      </c>
      <c r="E26" s="1728"/>
      <c r="F26" s="1728"/>
      <c r="G26" s="82"/>
      <c r="H26" s="81"/>
      <c r="I26" s="81"/>
      <c r="J26" s="82"/>
      <c r="K26" s="82"/>
      <c r="L26" s="61"/>
      <c r="M26" s="61"/>
      <c r="N26" s="61"/>
      <c r="O26" s="62"/>
      <c r="P26" s="1725"/>
      <c r="Q26" s="1725"/>
      <c r="R26" s="1725"/>
    </row>
    <row r="27" spans="1:19" s="16" customFormat="1" ht="12.75" customHeight="1" x14ac:dyDescent="0.2">
      <c r="A27" s="5"/>
      <c r="B27" s="5"/>
      <c r="C27" s="6" t="s">
        <v>56</v>
      </c>
      <c r="D27" s="1720" t="str">
        <f>KOPA!$N$31</f>
        <v>Dobeles novada domes priekšsēdētājs Ivars Gorskis</v>
      </c>
      <c r="E27" s="1720"/>
      <c r="F27" s="1720"/>
      <c r="G27" s="1720"/>
      <c r="H27" s="1720"/>
      <c r="I27" s="1720"/>
      <c r="J27" s="1720"/>
      <c r="K27" s="1720"/>
      <c r="L27" s="61"/>
      <c r="M27" s="83"/>
      <c r="N27" s="83"/>
      <c r="O27" s="62"/>
      <c r="P27" s="62"/>
      <c r="Q27" s="62"/>
      <c r="R27" s="62"/>
    </row>
    <row r="28" spans="1:19" s="16" customFormat="1" ht="12.75" customHeight="1" x14ac:dyDescent="0.2">
      <c r="A28" s="5"/>
      <c r="B28" s="5"/>
      <c r="C28" s="6"/>
      <c r="D28" s="1721" t="s">
        <v>54</v>
      </c>
      <c r="E28" s="1721"/>
      <c r="F28" s="1721"/>
      <c r="G28" s="1721"/>
      <c r="H28" s="1721"/>
      <c r="I28" s="1721"/>
      <c r="J28" s="1721"/>
      <c r="K28" s="1721"/>
      <c r="L28" s="61"/>
      <c r="M28" s="1722" t="s">
        <v>55</v>
      </c>
      <c r="N28" s="1722"/>
      <c r="O28" s="62"/>
      <c r="P28" s="62"/>
      <c r="Q28" s="62"/>
      <c r="R28" s="62"/>
    </row>
    <row r="29" spans="1:19" s="16" customFormat="1" ht="12.75" customHeight="1" x14ac:dyDescent="0.2">
      <c r="A29" s="5"/>
      <c r="B29" s="5"/>
      <c r="C29" s="6" t="s">
        <v>51</v>
      </c>
      <c r="D29" s="84" t="s">
        <v>57</v>
      </c>
      <c r="E29" s="84"/>
      <c r="F29" s="84"/>
      <c r="G29" s="81"/>
      <c r="H29" s="81"/>
      <c r="I29" s="81"/>
      <c r="J29" s="82"/>
      <c r="K29" s="82"/>
      <c r="L29" s="61"/>
      <c r="M29" s="61"/>
      <c r="N29" s="61"/>
      <c r="O29" s="62"/>
      <c r="P29" s="62"/>
      <c r="Q29" s="62"/>
      <c r="R29" s="62"/>
    </row>
    <row r="30" spans="1:19" s="16" customFormat="1" ht="12.75" customHeight="1" x14ac:dyDescent="0.2">
      <c r="A30" s="5"/>
      <c r="B30" s="5"/>
      <c r="C30" s="6" t="s">
        <v>58</v>
      </c>
      <c r="D30" s="1720" t="s">
        <v>1088</v>
      </c>
      <c r="E30" s="1720"/>
      <c r="F30" s="1720"/>
      <c r="G30" s="1720"/>
      <c r="H30" s="1720"/>
      <c r="I30" s="1720"/>
      <c r="J30" s="1720"/>
      <c r="K30" s="1720"/>
      <c r="L30" s="61"/>
      <c r="M30" s="83"/>
      <c r="N30" s="83"/>
      <c r="O30" s="62"/>
      <c r="P30" s="62"/>
      <c r="Q30" s="62"/>
      <c r="R30" s="62"/>
    </row>
    <row r="31" spans="1:19" s="16" customFormat="1" ht="12.75" customHeight="1" x14ac:dyDescent="0.2">
      <c r="A31" s="15"/>
      <c r="B31" s="15"/>
      <c r="C31" s="9"/>
      <c r="D31" s="1721" t="s">
        <v>54</v>
      </c>
      <c r="E31" s="1721"/>
      <c r="F31" s="1721"/>
      <c r="G31" s="1721"/>
      <c r="H31" s="1721"/>
      <c r="I31" s="1721"/>
      <c r="J31" s="1721"/>
      <c r="K31" s="1721"/>
      <c r="L31" s="61"/>
      <c r="M31" s="1722" t="s">
        <v>55</v>
      </c>
      <c r="N31" s="1722"/>
      <c r="O31" s="61"/>
      <c r="P31" s="61"/>
      <c r="Q31" s="61"/>
      <c r="R31" s="62"/>
    </row>
    <row r="32" spans="1:19" x14ac:dyDescent="0.2">
      <c r="A32" s="948"/>
      <c r="B32" s="841"/>
      <c r="C32" s="841"/>
      <c r="D32" s="841"/>
      <c r="E32" s="841"/>
      <c r="F32" s="841"/>
      <c r="G32" s="841"/>
      <c r="H32" s="950"/>
      <c r="I32" s="841"/>
      <c r="J32" s="841"/>
      <c r="K32" s="841"/>
      <c r="L32" s="841"/>
      <c r="M32" s="841"/>
      <c r="N32" s="841"/>
      <c r="O32" s="841"/>
      <c r="P32" s="841"/>
      <c r="Q32" s="841"/>
      <c r="R32" s="948"/>
      <c r="S32" s="948"/>
    </row>
  </sheetData>
  <mergeCells count="36"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M8:M9"/>
    <mergeCell ref="N8:N9"/>
    <mergeCell ref="R8:R9"/>
    <mergeCell ref="O8:O9"/>
    <mergeCell ref="Q8:Q9"/>
    <mergeCell ref="F8:G8"/>
    <mergeCell ref="D30:K30"/>
    <mergeCell ref="D31:K31"/>
    <mergeCell ref="M31:N31"/>
    <mergeCell ref="H8:H9"/>
    <mergeCell ref="D24:K24"/>
    <mergeCell ref="D25:K25"/>
    <mergeCell ref="M25:N25"/>
    <mergeCell ref="L8:L9"/>
    <mergeCell ref="F10:G10"/>
    <mergeCell ref="P24:R26"/>
    <mergeCell ref="B10:C10"/>
    <mergeCell ref="D8:E8"/>
    <mergeCell ref="D28:K28"/>
    <mergeCell ref="M28:N28"/>
    <mergeCell ref="D27:K27"/>
    <mergeCell ref="A17:E17"/>
    <mergeCell ref="I8:I9"/>
    <mergeCell ref="J8:K8"/>
    <mergeCell ref="D26:F26"/>
    <mergeCell ref="D23:F23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60890-2991-49AE-805E-774D2B752D25}">
  <sheetPr codeName="Sheet36"/>
  <dimension ref="A1:T31"/>
  <sheetViews>
    <sheetView showGridLines="0" view="pageLayout" zoomScaleNormal="100" zoomScaleSheetLayoutView="100" workbookViewId="0">
      <selection activeCell="A6" sqref="A6:A9"/>
    </sheetView>
  </sheetViews>
  <sheetFormatPr defaultColWidth="8.85546875"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720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s="841" customFormat="1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  <c r="S6" s="946"/>
    </row>
    <row r="7" spans="1:20" s="841" customFormat="1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  <c r="S7" s="946"/>
    </row>
    <row r="8" spans="1:20" s="841" customFormat="1" ht="15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  <c r="S8" s="946"/>
    </row>
    <row r="9" spans="1:20" s="841" customFormat="1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  <c r="S9" s="946"/>
    </row>
    <row r="10" spans="1:20" s="841" customFormat="1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7"/>
    </row>
    <row r="11" spans="1:20" s="841" customFormat="1" ht="11.25" customHeight="1" x14ac:dyDescent="0.2">
      <c r="A11" s="866">
        <v>1</v>
      </c>
      <c r="B11" s="1066">
        <v>402</v>
      </c>
      <c r="C11" s="1067" t="s">
        <v>672</v>
      </c>
      <c r="D11" s="1021">
        <v>0</v>
      </c>
      <c r="E11" s="1021">
        <v>2.46</v>
      </c>
      <c r="F11" s="1036">
        <v>2.46</v>
      </c>
      <c r="G11" s="1037">
        <f>F11</f>
        <v>2.46</v>
      </c>
      <c r="H11" s="1444" t="s">
        <v>42</v>
      </c>
      <c r="I11" s="866"/>
      <c r="J11" s="866"/>
      <c r="K11" s="866"/>
      <c r="L11" s="866"/>
      <c r="M11" s="866"/>
      <c r="N11" s="866"/>
      <c r="O11" s="866"/>
      <c r="P11" s="866"/>
      <c r="Q11" s="866"/>
      <c r="R11" s="866">
        <v>46760030014</v>
      </c>
      <c r="S11" s="947"/>
    </row>
    <row r="12" spans="1:20" s="841" customFormat="1" ht="11.25" customHeight="1" x14ac:dyDescent="0.2">
      <c r="A12" s="1002">
        <v>2</v>
      </c>
      <c r="B12" s="1057">
        <v>405</v>
      </c>
      <c r="C12" s="1058" t="s">
        <v>673</v>
      </c>
      <c r="D12" s="1003">
        <v>0</v>
      </c>
      <c r="E12" s="1003">
        <v>1.06</v>
      </c>
      <c r="F12" s="1038">
        <v>1.06</v>
      </c>
      <c r="G12" s="1039"/>
      <c r="H12" s="1445" t="s">
        <v>42</v>
      </c>
      <c r="I12" s="1007"/>
      <c r="J12" s="1007"/>
      <c r="K12" s="1007"/>
      <c r="L12" s="1007"/>
      <c r="M12" s="1007"/>
      <c r="N12" s="1007"/>
      <c r="O12" s="1007"/>
      <c r="P12" s="1007"/>
      <c r="Q12" s="1007"/>
      <c r="R12" s="1007">
        <v>46760010060</v>
      </c>
      <c r="S12" s="947"/>
    </row>
    <row r="13" spans="1:20" s="841" customFormat="1" ht="11.25" customHeight="1" x14ac:dyDescent="0.2">
      <c r="A13" s="1008"/>
      <c r="B13" s="1068"/>
      <c r="C13" s="1069"/>
      <c r="D13" s="1009">
        <v>1.37</v>
      </c>
      <c r="E13" s="1009">
        <v>2.7</v>
      </c>
      <c r="F13" s="1040">
        <v>1.33</v>
      </c>
      <c r="G13" s="1041">
        <f>SUM(F12:F13)</f>
        <v>2.39</v>
      </c>
      <c r="H13" s="1446" t="s">
        <v>42</v>
      </c>
      <c r="I13" s="1012"/>
      <c r="J13" s="1012"/>
      <c r="K13" s="1012"/>
      <c r="L13" s="1012"/>
      <c r="M13" s="1012"/>
      <c r="N13" s="1012"/>
      <c r="O13" s="1012"/>
      <c r="P13" s="1012"/>
      <c r="Q13" s="1012"/>
      <c r="R13" s="1012">
        <v>46760010055</v>
      </c>
      <c r="S13" s="947"/>
    </row>
    <row r="14" spans="1:20" s="841" customFormat="1" ht="11.25" customHeight="1" x14ac:dyDescent="0.2">
      <c r="A14" s="866">
        <v>3</v>
      </c>
      <c r="B14" s="1066">
        <v>412</v>
      </c>
      <c r="C14" s="1067" t="s">
        <v>674</v>
      </c>
      <c r="D14" s="1021">
        <v>0</v>
      </c>
      <c r="E14" s="1021">
        <v>0.9</v>
      </c>
      <c r="F14" s="1036">
        <v>0.9</v>
      </c>
      <c r="G14" s="1037">
        <f>F14</f>
        <v>0.9</v>
      </c>
      <c r="H14" s="1444" t="s">
        <v>42</v>
      </c>
      <c r="I14" s="866"/>
      <c r="J14" s="866"/>
      <c r="K14" s="866"/>
      <c r="L14" s="866"/>
      <c r="M14" s="866"/>
      <c r="N14" s="866"/>
      <c r="O14" s="866"/>
      <c r="P14" s="866"/>
      <c r="Q14" s="866"/>
      <c r="R14" s="866">
        <v>46760030190</v>
      </c>
      <c r="S14" s="947"/>
    </row>
    <row r="15" spans="1:20" s="841" customFormat="1" ht="11.25" customHeight="1" x14ac:dyDescent="0.2">
      <c r="A15" s="1008">
        <v>4</v>
      </c>
      <c r="B15" s="1059">
        <v>415</v>
      </c>
      <c r="C15" s="1069" t="s">
        <v>675</v>
      </c>
      <c r="D15" s="1030">
        <v>0.35</v>
      </c>
      <c r="E15" s="1030">
        <v>0.55999999999999994</v>
      </c>
      <c r="F15" s="1042">
        <v>0.21</v>
      </c>
      <c r="G15" s="1070">
        <f>F15</f>
        <v>0.21</v>
      </c>
      <c r="H15" s="1447" t="s">
        <v>10</v>
      </c>
      <c r="I15" s="1008"/>
      <c r="J15" s="1008"/>
      <c r="K15" s="1008"/>
      <c r="L15" s="1008"/>
      <c r="M15" s="1008"/>
      <c r="N15" s="1008"/>
      <c r="O15" s="1008"/>
      <c r="P15" s="1008"/>
      <c r="Q15" s="1008"/>
      <c r="R15" s="1008">
        <v>46760040213</v>
      </c>
      <c r="S15" s="947"/>
    </row>
    <row r="16" spans="1:20" s="841" customFormat="1" ht="3.75" customHeight="1" x14ac:dyDescent="0.2">
      <c r="A16" s="949"/>
      <c r="H16" s="950"/>
      <c r="R16" s="948"/>
      <c r="S16" s="948"/>
    </row>
    <row r="17" spans="1:18" s="841" customFormat="1" ht="12.75" customHeight="1" x14ac:dyDescent="0.2">
      <c r="A17" s="1755" t="s">
        <v>87</v>
      </c>
      <c r="B17" s="1756"/>
      <c r="C17" s="1756"/>
      <c r="D17" s="1756"/>
      <c r="E17" s="1757"/>
      <c r="F17" s="951">
        <f>SUM(F11:F15)</f>
        <v>5.96</v>
      </c>
      <c r="G17" s="952"/>
      <c r="H17" s="842"/>
      <c r="K17" s="960" t="s">
        <v>46</v>
      </c>
      <c r="L17" s="850">
        <v>0</v>
      </c>
      <c r="M17" s="850">
        <v>0</v>
      </c>
      <c r="O17" s="70" t="s">
        <v>1</v>
      </c>
      <c r="P17" s="71">
        <f>SUM(P11:P15)</f>
        <v>0</v>
      </c>
    </row>
    <row r="18" spans="1:18" s="841" customFormat="1" ht="12.75" customHeight="1" x14ac:dyDescent="0.2">
      <c r="A18" s="72" t="s">
        <v>47</v>
      </c>
      <c r="B18" s="853"/>
      <c r="C18" s="853"/>
      <c r="D18" s="853"/>
      <c r="E18" s="1324"/>
      <c r="F18" s="955">
        <f>SUMIF($H$11:H15,"melnais",$F$11:F15)</f>
        <v>0</v>
      </c>
      <c r="G18" s="956"/>
      <c r="H18" s="957"/>
    </row>
    <row r="19" spans="1:18" s="841" customFormat="1" ht="12.75" customHeight="1" x14ac:dyDescent="0.2">
      <c r="A19" s="72" t="s">
        <v>48</v>
      </c>
      <c r="B19" s="853"/>
      <c r="C19" s="853"/>
      <c r="D19" s="853"/>
      <c r="E19" s="1324"/>
      <c r="F19" s="955">
        <f>SUMIF($H$11:H15,"bruģis",$F$11:F15)</f>
        <v>0</v>
      </c>
      <c r="G19" s="956"/>
      <c r="H19" s="958"/>
    </row>
    <row r="20" spans="1:18" s="841" customFormat="1" ht="12.75" customHeight="1" x14ac:dyDescent="0.2">
      <c r="A20" s="72" t="s">
        <v>49</v>
      </c>
      <c r="B20" s="853"/>
      <c r="C20" s="853"/>
      <c r="D20" s="853"/>
      <c r="E20" s="1324"/>
      <c r="F20" s="955">
        <f>SUMIF($H$11:H15,"grants",$F$11:F15)</f>
        <v>5.75</v>
      </c>
      <c r="G20" s="956"/>
      <c r="H20" s="958"/>
    </row>
    <row r="21" spans="1:18" s="841" customFormat="1" ht="12.75" customHeight="1" x14ac:dyDescent="0.2">
      <c r="A21" s="72" t="s">
        <v>50</v>
      </c>
      <c r="B21" s="853"/>
      <c r="C21" s="853"/>
      <c r="D21" s="853"/>
      <c r="E21" s="1324"/>
      <c r="F21" s="955">
        <f>SUMIF($H$11:H15,"cits segums",$F$11:F15)</f>
        <v>0.21</v>
      </c>
      <c r="G21" s="956"/>
      <c r="H21" s="957"/>
      <c r="I21" s="959"/>
    </row>
    <row r="22" spans="1:18" s="16" customFormat="1" ht="12.75" customHeight="1" x14ac:dyDescent="0.2">
      <c r="A22" s="15"/>
      <c r="B22" s="15"/>
      <c r="C22" s="9"/>
      <c r="D22" s="9"/>
      <c r="E22" s="9"/>
      <c r="F22" s="80"/>
      <c r="G22" s="80"/>
      <c r="H22" s="60"/>
      <c r="J22" s="62"/>
      <c r="K22" s="61"/>
      <c r="L22" s="61"/>
      <c r="M22" s="61"/>
      <c r="N22" s="62"/>
      <c r="O22" s="62"/>
      <c r="P22" s="62"/>
      <c r="Q22" s="62"/>
      <c r="R22" s="62"/>
    </row>
    <row r="23" spans="1:18" s="16" customFormat="1" ht="12.75" customHeight="1" x14ac:dyDescent="0.2">
      <c r="A23" s="5"/>
      <c r="B23" s="5"/>
      <c r="C23" s="6" t="s">
        <v>51</v>
      </c>
      <c r="D23" s="1720" t="str">
        <f>KOPA!$A$31</f>
        <v>2022.gada 18.oktobris</v>
      </c>
      <c r="E23" s="1720"/>
      <c r="F23" s="1720"/>
      <c r="G23" s="82"/>
      <c r="H23" s="81"/>
      <c r="I23" s="81"/>
      <c r="J23" s="82"/>
      <c r="K23" s="82"/>
      <c r="L23" s="61"/>
      <c r="M23" s="61"/>
      <c r="N23" s="61"/>
      <c r="O23" s="1407"/>
      <c r="P23" s="1407"/>
      <c r="Q23" s="1407"/>
      <c r="R23" s="1407"/>
    </row>
    <row r="24" spans="1:18" s="16" customFormat="1" ht="12.75" customHeight="1" x14ac:dyDescent="0.2">
      <c r="A24" s="5"/>
      <c r="B24" s="5"/>
      <c r="C24" s="6" t="s">
        <v>52</v>
      </c>
      <c r="D24" s="1720" t="s">
        <v>53</v>
      </c>
      <c r="E24" s="1720"/>
      <c r="F24" s="1720"/>
      <c r="G24" s="1720"/>
      <c r="H24" s="1720"/>
      <c r="I24" s="1720"/>
      <c r="J24" s="1720"/>
      <c r="K24" s="1720"/>
      <c r="L24" s="61"/>
      <c r="M24" s="83"/>
      <c r="N24" s="83"/>
      <c r="O24" s="1407"/>
      <c r="P24" s="1725" t="s">
        <v>572</v>
      </c>
      <c r="Q24" s="1725"/>
      <c r="R24" s="1725"/>
    </row>
    <row r="25" spans="1:18" s="16" customFormat="1" ht="12.75" customHeight="1" x14ac:dyDescent="0.2">
      <c r="A25" s="5"/>
      <c r="B25" s="5"/>
      <c r="C25" s="6"/>
      <c r="D25" s="1721" t="s">
        <v>54</v>
      </c>
      <c r="E25" s="1721"/>
      <c r="F25" s="1721"/>
      <c r="G25" s="1721"/>
      <c r="H25" s="1721"/>
      <c r="I25" s="1721"/>
      <c r="J25" s="1721"/>
      <c r="K25" s="1721"/>
      <c r="L25" s="61"/>
      <c r="M25" s="1722" t="s">
        <v>55</v>
      </c>
      <c r="N25" s="1722"/>
      <c r="O25" s="1407"/>
      <c r="P25" s="1725"/>
      <c r="Q25" s="1725"/>
      <c r="R25" s="1725"/>
    </row>
    <row r="26" spans="1:18" s="16" customFormat="1" ht="12.75" customHeight="1" x14ac:dyDescent="0.2">
      <c r="A26" s="5"/>
      <c r="B26" s="5"/>
      <c r="C26" s="6" t="s">
        <v>51</v>
      </c>
      <c r="D26" s="1728" t="str">
        <f>D23</f>
        <v>2022.gada 18.oktobris</v>
      </c>
      <c r="E26" s="1728"/>
      <c r="F26" s="1728"/>
      <c r="G26" s="82"/>
      <c r="H26" s="81"/>
      <c r="I26" s="81"/>
      <c r="J26" s="82"/>
      <c r="K26" s="82"/>
      <c r="L26" s="61"/>
      <c r="M26" s="61"/>
      <c r="N26" s="61"/>
      <c r="O26" s="62"/>
      <c r="P26" s="1725"/>
      <c r="Q26" s="1725"/>
      <c r="R26" s="1725"/>
    </row>
    <row r="27" spans="1:18" s="16" customFormat="1" ht="12.75" customHeight="1" x14ac:dyDescent="0.2">
      <c r="A27" s="5"/>
      <c r="B27" s="5"/>
      <c r="C27" s="6" t="s">
        <v>56</v>
      </c>
      <c r="D27" s="1720" t="str">
        <f>KOPA!$N$31</f>
        <v>Dobeles novada domes priekšsēdētājs Ivars Gorskis</v>
      </c>
      <c r="E27" s="1720"/>
      <c r="F27" s="1720"/>
      <c r="G27" s="1720"/>
      <c r="H27" s="1720"/>
      <c r="I27" s="1720"/>
      <c r="J27" s="1720"/>
      <c r="K27" s="1720"/>
      <c r="L27" s="61"/>
      <c r="M27" s="83"/>
      <c r="N27" s="83"/>
      <c r="O27" s="62"/>
      <c r="P27" s="62"/>
      <c r="Q27" s="62"/>
      <c r="R27" s="62"/>
    </row>
    <row r="28" spans="1:18" s="16" customFormat="1" ht="12.75" customHeight="1" x14ac:dyDescent="0.2">
      <c r="A28" s="5"/>
      <c r="B28" s="5"/>
      <c r="C28" s="6"/>
      <c r="D28" s="1721" t="s">
        <v>54</v>
      </c>
      <c r="E28" s="1721"/>
      <c r="F28" s="1721"/>
      <c r="G28" s="1721"/>
      <c r="H28" s="1721"/>
      <c r="I28" s="1721"/>
      <c r="J28" s="1721"/>
      <c r="K28" s="1721"/>
      <c r="L28" s="61"/>
      <c r="M28" s="1722" t="s">
        <v>55</v>
      </c>
      <c r="N28" s="1722"/>
      <c r="O28" s="62"/>
      <c r="P28" s="62"/>
      <c r="Q28" s="62"/>
      <c r="R28" s="62"/>
    </row>
    <row r="29" spans="1:18" s="16" customFormat="1" ht="12.75" customHeight="1" x14ac:dyDescent="0.2">
      <c r="A29" s="5"/>
      <c r="B29" s="5"/>
      <c r="C29" s="6" t="s">
        <v>51</v>
      </c>
      <c r="D29" s="84" t="s">
        <v>57</v>
      </c>
      <c r="E29" s="84"/>
      <c r="F29" s="84"/>
      <c r="G29" s="81"/>
      <c r="H29" s="81"/>
      <c r="I29" s="81"/>
      <c r="J29" s="82"/>
      <c r="K29" s="82"/>
      <c r="L29" s="61"/>
      <c r="M29" s="61"/>
      <c r="N29" s="61"/>
      <c r="O29" s="62"/>
      <c r="P29" s="62"/>
      <c r="Q29" s="62"/>
      <c r="R29" s="62"/>
    </row>
    <row r="30" spans="1:18" s="16" customFormat="1" ht="12.75" customHeight="1" x14ac:dyDescent="0.2">
      <c r="A30" s="5"/>
      <c r="B30" s="5"/>
      <c r="C30" s="6" t="s">
        <v>58</v>
      </c>
      <c r="D30" s="1720" t="s">
        <v>1088</v>
      </c>
      <c r="E30" s="1720"/>
      <c r="F30" s="1720"/>
      <c r="G30" s="1720"/>
      <c r="H30" s="1720"/>
      <c r="I30" s="1720"/>
      <c r="J30" s="1720"/>
      <c r="K30" s="1720"/>
      <c r="L30" s="61"/>
      <c r="M30" s="83"/>
      <c r="N30" s="83"/>
      <c r="O30" s="62"/>
      <c r="P30" s="62"/>
      <c r="Q30" s="62"/>
      <c r="R30" s="62"/>
    </row>
    <row r="31" spans="1:18" s="16" customFormat="1" ht="12.75" customHeight="1" x14ac:dyDescent="0.2">
      <c r="A31" s="15"/>
      <c r="B31" s="15"/>
      <c r="C31" s="9"/>
      <c r="D31" s="1721" t="s">
        <v>54</v>
      </c>
      <c r="E31" s="1721"/>
      <c r="F31" s="1721"/>
      <c r="G31" s="1721"/>
      <c r="H31" s="1721"/>
      <c r="I31" s="1721"/>
      <c r="J31" s="1721"/>
      <c r="K31" s="1721"/>
      <c r="L31" s="61"/>
      <c r="M31" s="1722" t="s">
        <v>55</v>
      </c>
      <c r="N31" s="1722"/>
      <c r="O31" s="61"/>
      <c r="P31" s="61"/>
      <c r="Q31" s="61"/>
      <c r="R31" s="62"/>
    </row>
  </sheetData>
  <mergeCells count="36"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M8:M9"/>
    <mergeCell ref="N8:N9"/>
    <mergeCell ref="R8:R9"/>
    <mergeCell ref="O8:O9"/>
    <mergeCell ref="Q8:Q9"/>
    <mergeCell ref="F8:G8"/>
    <mergeCell ref="D30:K30"/>
    <mergeCell ref="D31:K31"/>
    <mergeCell ref="M31:N31"/>
    <mergeCell ref="H8:H9"/>
    <mergeCell ref="D24:K24"/>
    <mergeCell ref="D25:K25"/>
    <mergeCell ref="M25:N25"/>
    <mergeCell ref="L8:L9"/>
    <mergeCell ref="F10:G10"/>
    <mergeCell ref="P24:R26"/>
    <mergeCell ref="B10:C10"/>
    <mergeCell ref="D8:E8"/>
    <mergeCell ref="D28:K28"/>
    <mergeCell ref="M28:N28"/>
    <mergeCell ref="D27:K27"/>
    <mergeCell ref="A17:E17"/>
    <mergeCell ref="I8:I9"/>
    <mergeCell ref="J8:K8"/>
    <mergeCell ref="D26:F26"/>
    <mergeCell ref="D23:F23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3C29B-9541-4582-91C9-FDF2A3D4EBD2}">
  <sheetPr codeName="Sheet37">
    <tabColor theme="2" tint="-0.249977111117893"/>
  </sheetPr>
  <dimension ref="A1:S39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19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19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5"/>
      <c r="C3" s="6"/>
      <c r="D3" s="1702" t="s">
        <v>489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</row>
    <row r="4" spans="1:19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19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19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19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19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19" s="22" customFormat="1" ht="12" customHeight="1" x14ac:dyDescent="0.2">
      <c r="A10" s="21">
        <v>1</v>
      </c>
      <c r="B10" s="1726">
        <v>2</v>
      </c>
      <c r="C10" s="1727"/>
      <c r="D10" s="21">
        <v>3</v>
      </c>
      <c r="E10" s="21">
        <v>4</v>
      </c>
      <c r="F10" s="1726">
        <v>5</v>
      </c>
      <c r="G10" s="1727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19" ht="22.5" x14ac:dyDescent="0.2">
      <c r="A11" s="224">
        <v>1</v>
      </c>
      <c r="B11" s="368">
        <v>8001</v>
      </c>
      <c r="C11" s="739" t="s">
        <v>488</v>
      </c>
      <c r="D11" s="370">
        <v>0</v>
      </c>
      <c r="E11" s="370">
        <v>0.32</v>
      </c>
      <c r="F11" s="1413">
        <v>0.32</v>
      </c>
      <c r="G11" s="1414">
        <f>F11</f>
        <v>0.32</v>
      </c>
      <c r="H11" s="371" t="s">
        <v>42</v>
      </c>
      <c r="I11" s="224"/>
      <c r="J11" s="224"/>
      <c r="K11" s="224"/>
      <c r="L11" s="224"/>
      <c r="M11" s="224"/>
      <c r="N11" s="224"/>
      <c r="O11" s="224"/>
      <c r="P11" s="224"/>
      <c r="Q11" s="587">
        <v>46800010131</v>
      </c>
      <c r="R11" s="587">
        <v>46800010131</v>
      </c>
    </row>
    <row r="12" spans="1:19" x14ac:dyDescent="0.2">
      <c r="A12" s="248">
        <v>2</v>
      </c>
      <c r="B12" s="356">
        <v>8007</v>
      </c>
      <c r="C12" s="692" t="s">
        <v>487</v>
      </c>
      <c r="D12" s="729">
        <v>0</v>
      </c>
      <c r="E12" s="729">
        <v>0.26</v>
      </c>
      <c r="F12" s="1497">
        <f t="shared" ref="F12:F23" si="0">SUM(E12-D12)</f>
        <v>0.26</v>
      </c>
      <c r="G12" s="1498"/>
      <c r="H12" s="741" t="s">
        <v>44</v>
      </c>
      <c r="I12" s="30"/>
      <c r="J12" s="30"/>
      <c r="K12" s="30"/>
      <c r="L12" s="30"/>
      <c r="M12" s="30"/>
      <c r="N12" s="30"/>
      <c r="O12" s="30"/>
      <c r="P12" s="30"/>
      <c r="Q12" s="513">
        <v>46800030340</v>
      </c>
      <c r="R12" s="513">
        <v>46800030340</v>
      </c>
    </row>
    <row r="13" spans="1:19" x14ac:dyDescent="0.2">
      <c r="A13" s="224"/>
      <c r="B13" s="368"/>
      <c r="C13" s="731"/>
      <c r="D13" s="727">
        <v>0.26</v>
      </c>
      <c r="E13" s="727">
        <v>4.34</v>
      </c>
      <c r="F13" s="1499">
        <f t="shared" si="0"/>
        <v>4.08</v>
      </c>
      <c r="G13" s="1500">
        <f>SUM(F12:F13)</f>
        <v>4.34</v>
      </c>
      <c r="H13" s="740" t="s">
        <v>42</v>
      </c>
      <c r="I13" s="47"/>
      <c r="J13" s="47"/>
      <c r="K13" s="47"/>
      <c r="L13" s="47"/>
      <c r="M13" s="47"/>
      <c r="N13" s="47"/>
      <c r="O13" s="47"/>
      <c r="P13" s="47"/>
      <c r="Q13" s="519">
        <v>46800030340</v>
      </c>
      <c r="R13" s="519">
        <v>46800030340</v>
      </c>
    </row>
    <row r="14" spans="1:19" x14ac:dyDescent="0.2">
      <c r="A14" s="248">
        <v>3</v>
      </c>
      <c r="B14" s="356">
        <v>8009</v>
      </c>
      <c r="C14" s="692" t="s">
        <v>486</v>
      </c>
      <c r="D14" s="729">
        <v>0</v>
      </c>
      <c r="E14" s="729">
        <v>0.25</v>
      </c>
      <c r="F14" s="1501">
        <f t="shared" si="0"/>
        <v>0.25</v>
      </c>
      <c r="G14" s="1502"/>
      <c r="H14" s="744" t="s">
        <v>42</v>
      </c>
      <c r="I14" s="30"/>
      <c r="J14" s="30"/>
      <c r="K14" s="30"/>
      <c r="L14" s="30"/>
      <c r="M14" s="30"/>
      <c r="N14" s="30"/>
      <c r="O14" s="30"/>
      <c r="P14" s="30"/>
      <c r="Q14" s="737">
        <v>46800030353</v>
      </c>
      <c r="R14" s="737">
        <v>46800030353</v>
      </c>
    </row>
    <row r="15" spans="1:19" x14ac:dyDescent="0.2">
      <c r="A15" s="224"/>
      <c r="B15" s="368"/>
      <c r="C15" s="731"/>
      <c r="D15" s="727">
        <v>0.25</v>
      </c>
      <c r="E15" s="727">
        <v>0.45</v>
      </c>
      <c r="F15" s="1503">
        <f t="shared" si="0"/>
        <v>0.2</v>
      </c>
      <c r="G15" s="1500">
        <f>SUM(F14:F15)</f>
        <v>0.45</v>
      </c>
      <c r="H15" s="742" t="s">
        <v>42</v>
      </c>
      <c r="I15" s="47"/>
      <c r="J15" s="47"/>
      <c r="K15" s="47"/>
      <c r="L15" s="47"/>
      <c r="M15" s="47"/>
      <c r="N15" s="47"/>
      <c r="O15" s="47"/>
      <c r="P15" s="47"/>
      <c r="Q15" s="732">
        <v>46800030338</v>
      </c>
      <c r="R15" s="732">
        <v>46800030338</v>
      </c>
    </row>
    <row r="16" spans="1:19" x14ac:dyDescent="0.2">
      <c r="A16" s="248">
        <v>4</v>
      </c>
      <c r="B16" s="356">
        <v>8010</v>
      </c>
      <c r="C16" s="738" t="s">
        <v>99</v>
      </c>
      <c r="D16" s="729">
        <v>0</v>
      </c>
      <c r="E16" s="729">
        <v>2.7</v>
      </c>
      <c r="F16" s="1501">
        <f t="shared" si="0"/>
        <v>2.7</v>
      </c>
      <c r="G16" s="1502"/>
      <c r="H16" s="744" t="s">
        <v>44</v>
      </c>
      <c r="I16" s="30"/>
      <c r="J16" s="30"/>
      <c r="K16" s="30"/>
      <c r="L16" s="30"/>
      <c r="M16" s="30"/>
      <c r="N16" s="30"/>
      <c r="O16" s="30"/>
      <c r="P16" s="30"/>
      <c r="Q16" s="737">
        <v>46800050004</v>
      </c>
      <c r="R16" s="737">
        <v>46800040051</v>
      </c>
    </row>
    <row r="17" spans="1:18" x14ac:dyDescent="0.2">
      <c r="A17" s="107"/>
      <c r="B17" s="335"/>
      <c r="C17" s="736"/>
      <c r="D17" s="735">
        <v>2.7</v>
      </c>
      <c r="E17" s="735">
        <v>4.22</v>
      </c>
      <c r="F17" s="1504">
        <f t="shared" si="0"/>
        <v>1.5199999999999996</v>
      </c>
      <c r="G17" s="1505"/>
      <c r="H17" s="784" t="s">
        <v>44</v>
      </c>
      <c r="I17" s="38"/>
      <c r="J17" s="38"/>
      <c r="K17" s="38"/>
      <c r="L17" s="38"/>
      <c r="M17" s="38"/>
      <c r="N17" s="38"/>
      <c r="O17" s="38"/>
      <c r="P17" s="38"/>
      <c r="Q17" s="734">
        <v>46800050004</v>
      </c>
      <c r="R17" s="734">
        <v>46800050091</v>
      </c>
    </row>
    <row r="18" spans="1:18" x14ac:dyDescent="0.2">
      <c r="A18" s="224"/>
      <c r="B18" s="368"/>
      <c r="C18" s="733"/>
      <c r="D18" s="727">
        <v>4.22</v>
      </c>
      <c r="E18" s="727">
        <v>5.41</v>
      </c>
      <c r="F18" s="1503">
        <f t="shared" si="0"/>
        <v>1.1900000000000004</v>
      </c>
      <c r="G18" s="1506">
        <f>SUM(F16:F18)</f>
        <v>5.41</v>
      </c>
      <c r="H18" s="742" t="s">
        <v>44</v>
      </c>
      <c r="I18" s="47"/>
      <c r="J18" s="47"/>
      <c r="K18" s="47"/>
      <c r="L18" s="47"/>
      <c r="M18" s="47"/>
      <c r="N18" s="47"/>
      <c r="O18" s="47"/>
      <c r="P18" s="47"/>
      <c r="Q18" s="732">
        <v>46800030005</v>
      </c>
      <c r="R18" s="732">
        <v>46800030142</v>
      </c>
    </row>
    <row r="19" spans="1:18" x14ac:dyDescent="0.2">
      <c r="A19" s="248">
        <v>5</v>
      </c>
      <c r="B19" s="356">
        <v>8011</v>
      </c>
      <c r="C19" s="692" t="s">
        <v>485</v>
      </c>
      <c r="D19" s="729">
        <v>0</v>
      </c>
      <c r="E19" s="729">
        <v>7.0000000000000007E-2</v>
      </c>
      <c r="F19" s="1497">
        <f t="shared" si="0"/>
        <v>7.0000000000000007E-2</v>
      </c>
      <c r="G19" s="1498"/>
      <c r="H19" s="818" t="s">
        <v>44</v>
      </c>
      <c r="I19" s="30"/>
      <c r="J19" s="30"/>
      <c r="K19" s="30"/>
      <c r="L19" s="30"/>
      <c r="M19" s="30"/>
      <c r="N19" s="30"/>
      <c r="O19" s="30"/>
      <c r="P19" s="30"/>
      <c r="Q19" s="500">
        <v>46800050004</v>
      </c>
      <c r="R19" s="500">
        <v>46800050063</v>
      </c>
    </row>
    <row r="20" spans="1:18" x14ac:dyDescent="0.2">
      <c r="A20" s="224"/>
      <c r="B20" s="368"/>
      <c r="C20" s="731"/>
      <c r="D20" s="727">
        <v>7.0000000000000007E-2</v>
      </c>
      <c r="E20" s="727">
        <v>0.78</v>
      </c>
      <c r="F20" s="1499">
        <f t="shared" si="0"/>
        <v>0.71</v>
      </c>
      <c r="G20" s="1500">
        <f>SUM(F19:F20)</f>
        <v>0.78</v>
      </c>
      <c r="H20" s="1496" t="s">
        <v>44</v>
      </c>
      <c r="I20" s="47"/>
      <c r="J20" s="47"/>
      <c r="K20" s="47"/>
      <c r="L20" s="47"/>
      <c r="M20" s="47"/>
      <c r="N20" s="47"/>
      <c r="O20" s="47"/>
      <c r="P20" s="47">
        <v>28</v>
      </c>
      <c r="Q20" s="331">
        <v>46800050004</v>
      </c>
      <c r="R20" s="331">
        <v>46800050063</v>
      </c>
    </row>
    <row r="21" spans="1:18" x14ac:dyDescent="0.2">
      <c r="A21" s="92">
        <v>6</v>
      </c>
      <c r="B21" s="384">
        <v>8016</v>
      </c>
      <c r="C21" s="385" t="s">
        <v>484</v>
      </c>
      <c r="D21" s="730">
        <v>0</v>
      </c>
      <c r="E21" s="730">
        <v>2.66</v>
      </c>
      <c r="F21" s="1507">
        <f t="shared" si="0"/>
        <v>2.66</v>
      </c>
      <c r="G21" s="1508">
        <f>F21</f>
        <v>2.66</v>
      </c>
      <c r="H21" s="317" t="s">
        <v>42</v>
      </c>
      <c r="I21" s="92"/>
      <c r="J21" s="92"/>
      <c r="K21" s="92"/>
      <c r="L21" s="92"/>
      <c r="M21" s="92"/>
      <c r="N21" s="92"/>
      <c r="O21" s="92"/>
      <c r="P21" s="92"/>
      <c r="Q21" s="321">
        <v>46800050164</v>
      </c>
      <c r="R21" s="321">
        <v>46800050164</v>
      </c>
    </row>
    <row r="22" spans="1:18" x14ac:dyDescent="0.2">
      <c r="A22" s="248">
        <v>7</v>
      </c>
      <c r="B22" s="356">
        <v>8018</v>
      </c>
      <c r="C22" s="1775" t="s">
        <v>483</v>
      </c>
      <c r="D22" s="729">
        <v>0</v>
      </c>
      <c r="E22" s="729">
        <v>1.51</v>
      </c>
      <c r="F22" s="1497">
        <f t="shared" si="0"/>
        <v>1.51</v>
      </c>
      <c r="G22" s="1498"/>
      <c r="H22" s="741" t="s">
        <v>42</v>
      </c>
      <c r="I22" s="30"/>
      <c r="J22" s="30"/>
      <c r="K22" s="30"/>
      <c r="L22" s="30"/>
      <c r="M22" s="30"/>
      <c r="N22" s="30"/>
      <c r="O22" s="30"/>
      <c r="P22" s="30"/>
      <c r="Q22" s="513">
        <v>46800020153</v>
      </c>
      <c r="R22" s="513">
        <v>46800020153</v>
      </c>
    </row>
    <row r="23" spans="1:18" ht="12.75" customHeight="1" x14ac:dyDescent="0.2">
      <c r="A23" s="224"/>
      <c r="B23" s="368"/>
      <c r="C23" s="1776"/>
      <c r="D23" s="727">
        <v>1.51</v>
      </c>
      <c r="E23" s="727">
        <v>3.08</v>
      </c>
      <c r="F23" s="1499">
        <f t="shared" si="0"/>
        <v>1.57</v>
      </c>
      <c r="G23" s="1500">
        <f>SUM(F22:F23)</f>
        <v>3.08</v>
      </c>
      <c r="H23" s="740" t="s">
        <v>42</v>
      </c>
      <c r="I23" s="47"/>
      <c r="J23" s="47"/>
      <c r="K23" s="47"/>
      <c r="L23" s="47"/>
      <c r="M23" s="47"/>
      <c r="N23" s="47"/>
      <c r="O23" s="47"/>
      <c r="P23" s="47"/>
      <c r="Q23" s="519">
        <v>46800020153</v>
      </c>
      <c r="R23" s="519">
        <v>46800030337</v>
      </c>
    </row>
    <row r="24" spans="1:18" ht="3.75" customHeight="1" x14ac:dyDescent="0.2"/>
    <row r="25" spans="1:18" ht="12.75" customHeight="1" x14ac:dyDescent="0.2">
      <c r="A25" s="63" t="s">
        <v>101</v>
      </c>
      <c r="B25" s="64"/>
      <c r="C25" s="65"/>
      <c r="D25" s="65"/>
      <c r="E25" s="66"/>
      <c r="F25" s="67">
        <f>SUM(F11:F23)</f>
        <v>17.04</v>
      </c>
      <c r="G25" s="1202"/>
      <c r="H25" s="68"/>
      <c r="I25" s="16"/>
      <c r="J25" s="69"/>
      <c r="K25" s="70" t="s">
        <v>46</v>
      </c>
      <c r="L25" s="71">
        <f>SUM(L11:L22)</f>
        <v>0</v>
      </c>
      <c r="M25" s="71">
        <f>SUM(M11:M22)</f>
        <v>0</v>
      </c>
      <c r="N25" s="62"/>
      <c r="O25" s="70" t="s">
        <v>1</v>
      </c>
      <c r="P25" s="71">
        <f>SUM(P11:P22)</f>
        <v>28</v>
      </c>
      <c r="Q25" s="62"/>
    </row>
    <row r="26" spans="1:18" ht="12.75" customHeight="1" x14ac:dyDescent="0.2">
      <c r="A26" s="72" t="s">
        <v>47</v>
      </c>
      <c r="B26" s="73"/>
      <c r="C26" s="74"/>
      <c r="D26" s="74"/>
      <c r="E26" s="75"/>
      <c r="F26" s="955">
        <f>SUMIF($H$11:H23,"melnais",$F$11:F23)</f>
        <v>6.45</v>
      </c>
      <c r="G26" s="1203"/>
      <c r="H26" s="76"/>
      <c r="I26" s="77"/>
      <c r="J26" s="62"/>
      <c r="K26" s="62"/>
      <c r="L26" s="78"/>
      <c r="M26" s="78"/>
      <c r="N26" s="62"/>
      <c r="O26" s="62"/>
      <c r="P26" s="62"/>
      <c r="Q26" s="62"/>
    </row>
    <row r="27" spans="1:18" ht="12.75" customHeight="1" x14ac:dyDescent="0.2">
      <c r="A27" s="72" t="s">
        <v>48</v>
      </c>
      <c r="B27" s="73"/>
      <c r="C27" s="74"/>
      <c r="D27" s="74"/>
      <c r="E27" s="75"/>
      <c r="F27" s="955">
        <f>SUMIF($H$11:H23,"bruģis",$F$11:F23)</f>
        <v>0</v>
      </c>
      <c r="G27" s="1203"/>
      <c r="I27" s="16"/>
      <c r="J27" s="62"/>
      <c r="N27" s="62"/>
      <c r="O27" s="62"/>
      <c r="P27" s="62"/>
      <c r="Q27" s="62"/>
    </row>
    <row r="28" spans="1:18" ht="12.75" customHeight="1" x14ac:dyDescent="0.2">
      <c r="A28" s="72" t="s">
        <v>49</v>
      </c>
      <c r="B28" s="73"/>
      <c r="C28" s="74"/>
      <c r="D28" s="74"/>
      <c r="E28" s="75"/>
      <c r="F28" s="955">
        <f>SUMIF($H$11:H23,"grants",$F$11:F23)</f>
        <v>10.590000000000002</v>
      </c>
      <c r="G28" s="1203"/>
      <c r="I28" s="725"/>
      <c r="J28" s="724"/>
      <c r="N28" s="62"/>
      <c r="O28" s="62"/>
      <c r="P28" s="62"/>
      <c r="Q28" s="62"/>
    </row>
    <row r="29" spans="1:18" ht="12.75" customHeight="1" x14ac:dyDescent="0.2">
      <c r="A29" s="72" t="s">
        <v>50</v>
      </c>
      <c r="B29" s="73"/>
      <c r="C29" s="74"/>
      <c r="D29" s="74"/>
      <c r="E29" s="75"/>
      <c r="F29" s="955">
        <f>SUMIF($H$11:H23,"cits segums",$F$11:F23)</f>
        <v>0</v>
      </c>
      <c r="G29" s="1203"/>
      <c r="H29" s="77"/>
      <c r="I29" s="16"/>
      <c r="J29" s="79"/>
      <c r="N29" s="62"/>
      <c r="O29" s="62"/>
      <c r="P29" s="62"/>
      <c r="Q29" s="62"/>
    </row>
    <row r="30" spans="1:18" x14ac:dyDescent="0.2">
      <c r="D30" s="9"/>
      <c r="E30" s="9"/>
      <c r="F30" s="80"/>
      <c r="G30" s="80"/>
      <c r="H30" s="60"/>
      <c r="I30" s="16"/>
      <c r="J30" s="62"/>
      <c r="N30" s="62"/>
      <c r="O30" s="62"/>
      <c r="P30" s="62"/>
      <c r="Q30" s="62"/>
    </row>
    <row r="31" spans="1:18" ht="12.75" customHeight="1" x14ac:dyDescent="0.2">
      <c r="A31" s="5"/>
      <c r="B31" s="5"/>
      <c r="C31" s="6" t="s">
        <v>51</v>
      </c>
      <c r="D31" s="1720" t="str">
        <f>KOPA!$A$31</f>
        <v>2022.gada 18.oktobris</v>
      </c>
      <c r="E31" s="1720"/>
      <c r="F31" s="1720"/>
      <c r="G31" s="82"/>
      <c r="H31" s="81"/>
      <c r="I31" s="81"/>
      <c r="J31" s="82"/>
      <c r="K31" s="82"/>
      <c r="O31" s="62"/>
      <c r="P31" s="62"/>
      <c r="Q31" s="62"/>
    </row>
    <row r="32" spans="1:18" ht="12.75" customHeight="1" x14ac:dyDescent="0.2">
      <c r="A32" s="5"/>
      <c r="B32" s="5"/>
      <c r="C32" s="6" t="s">
        <v>52</v>
      </c>
      <c r="D32" s="1720" t="s">
        <v>53</v>
      </c>
      <c r="E32" s="1720"/>
      <c r="F32" s="1720"/>
      <c r="G32" s="1720"/>
      <c r="H32" s="1720"/>
      <c r="I32" s="1720"/>
      <c r="J32" s="1720"/>
      <c r="K32" s="1720"/>
      <c r="M32" s="83"/>
      <c r="N32" s="83"/>
      <c r="O32" s="62"/>
      <c r="P32" s="1725" t="s">
        <v>572</v>
      </c>
      <c r="Q32" s="1725"/>
      <c r="R32" s="1725"/>
    </row>
    <row r="33" spans="1:18" ht="12.75" customHeight="1" x14ac:dyDescent="0.2">
      <c r="A33" s="5"/>
      <c r="B33" s="5"/>
      <c r="C33" s="6"/>
      <c r="D33" s="1721" t="s">
        <v>54</v>
      </c>
      <c r="E33" s="1721"/>
      <c r="F33" s="1721"/>
      <c r="G33" s="1721"/>
      <c r="H33" s="1721"/>
      <c r="I33" s="1721"/>
      <c r="J33" s="1721"/>
      <c r="K33" s="1721"/>
      <c r="M33" s="1722" t="s">
        <v>55</v>
      </c>
      <c r="N33" s="1722"/>
      <c r="O33" s="62"/>
      <c r="P33" s="1725"/>
      <c r="Q33" s="1725"/>
      <c r="R33" s="1725"/>
    </row>
    <row r="34" spans="1:18" x14ac:dyDescent="0.2">
      <c r="A34" s="5"/>
      <c r="B34" s="5"/>
      <c r="C34" s="6" t="s">
        <v>51</v>
      </c>
      <c r="D34" s="1728" t="str">
        <f>D31</f>
        <v>2022.gada 18.oktobris</v>
      </c>
      <c r="E34" s="1728"/>
      <c r="F34" s="1728"/>
      <c r="G34" s="82"/>
      <c r="H34" s="81"/>
      <c r="I34" s="81"/>
      <c r="J34" s="82"/>
      <c r="K34" s="82"/>
      <c r="O34" s="62"/>
      <c r="P34" s="1725"/>
      <c r="Q34" s="1725"/>
      <c r="R34" s="1725"/>
    </row>
    <row r="35" spans="1:18" x14ac:dyDescent="0.2">
      <c r="A35" s="5"/>
      <c r="B35" s="5"/>
      <c r="C35" s="6" t="s">
        <v>56</v>
      </c>
      <c r="D35" s="1720" t="str">
        <f>KOPA!$N$31</f>
        <v>Dobeles novada domes priekšsēdētājs Ivars Gorskis</v>
      </c>
      <c r="E35" s="1720"/>
      <c r="F35" s="1720"/>
      <c r="G35" s="1720"/>
      <c r="H35" s="1720"/>
      <c r="I35" s="1720"/>
      <c r="J35" s="1720"/>
      <c r="K35" s="1720"/>
      <c r="M35" s="83"/>
      <c r="N35" s="83"/>
      <c r="O35" s="62"/>
      <c r="P35" s="824"/>
      <c r="Q35" s="824"/>
      <c r="R35" s="824"/>
    </row>
    <row r="36" spans="1:18" x14ac:dyDescent="0.2">
      <c r="A36" s="5"/>
      <c r="B36" s="5"/>
      <c r="C36" s="6"/>
      <c r="D36" s="1721" t="s">
        <v>54</v>
      </c>
      <c r="E36" s="1721"/>
      <c r="F36" s="1721"/>
      <c r="G36" s="1721"/>
      <c r="H36" s="1721"/>
      <c r="I36" s="1721"/>
      <c r="J36" s="1721"/>
      <c r="K36" s="1721"/>
      <c r="M36" s="1722" t="s">
        <v>55</v>
      </c>
      <c r="N36" s="1722"/>
      <c r="O36" s="62"/>
      <c r="P36" s="62"/>
      <c r="Q36" s="62"/>
    </row>
    <row r="37" spans="1:18" x14ac:dyDescent="0.2">
      <c r="A37" s="5"/>
      <c r="B37" s="5"/>
      <c r="C37" s="6" t="s">
        <v>51</v>
      </c>
      <c r="D37" s="84" t="s">
        <v>57</v>
      </c>
      <c r="E37" s="84"/>
      <c r="F37" s="84"/>
      <c r="G37" s="81"/>
      <c r="H37" s="81"/>
      <c r="I37" s="81"/>
      <c r="J37" s="82"/>
      <c r="K37" s="82"/>
      <c r="O37" s="62"/>
      <c r="P37" s="62"/>
      <c r="Q37" s="62"/>
    </row>
    <row r="38" spans="1:18" x14ac:dyDescent="0.2">
      <c r="A38" s="5"/>
      <c r="B38" s="5"/>
      <c r="C38" s="6" t="s">
        <v>58</v>
      </c>
      <c r="D38" s="1720" t="s">
        <v>1088</v>
      </c>
      <c r="E38" s="1720"/>
      <c r="F38" s="1720"/>
      <c r="G38" s="1720"/>
      <c r="H38" s="1720"/>
      <c r="I38" s="1720"/>
      <c r="J38" s="1720"/>
      <c r="K38" s="1720"/>
      <c r="M38" s="83"/>
      <c r="N38" s="83"/>
      <c r="O38" s="62"/>
      <c r="P38" s="62"/>
      <c r="Q38" s="62"/>
    </row>
    <row r="39" spans="1:18" x14ac:dyDescent="0.2">
      <c r="D39" s="1721" t="s">
        <v>54</v>
      </c>
      <c r="E39" s="1721"/>
      <c r="F39" s="1721"/>
      <c r="G39" s="1721"/>
      <c r="H39" s="1721"/>
      <c r="I39" s="1721"/>
      <c r="J39" s="1721"/>
      <c r="K39" s="1721"/>
      <c r="M39" s="1722" t="s">
        <v>55</v>
      </c>
      <c r="N39" s="1722"/>
    </row>
  </sheetData>
  <sheetProtection selectLockedCells="1" selectUnlockedCells="1"/>
  <mergeCells count="36">
    <mergeCell ref="P32:R34"/>
    <mergeCell ref="C22:C23"/>
    <mergeCell ref="L8:L9"/>
    <mergeCell ref="D36:K36"/>
    <mergeCell ref="M36:N36"/>
    <mergeCell ref="B10:C10"/>
    <mergeCell ref="D8:E8"/>
    <mergeCell ref="H8:H9"/>
    <mergeCell ref="I8:I9"/>
    <mergeCell ref="J8:K8"/>
    <mergeCell ref="F8:G8"/>
    <mergeCell ref="F10:G10"/>
    <mergeCell ref="D38:K38"/>
    <mergeCell ref="M39:N39"/>
    <mergeCell ref="D31:F31"/>
    <mergeCell ref="D32:K32"/>
    <mergeCell ref="D33:K33"/>
    <mergeCell ref="M33:N33"/>
    <mergeCell ref="D34:F34"/>
    <mergeCell ref="D35:K35"/>
    <mergeCell ref="D39:K39"/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M8:M9"/>
    <mergeCell ref="N8:N9"/>
    <mergeCell ref="O8:O9"/>
    <mergeCell ref="Q8:Q9"/>
    <mergeCell ref="R8:R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7B9B2-6190-4709-B8EF-2DE50DBC68E3}">
  <sheetPr codeName="Sheet38">
    <tabColor theme="2" tint="-0.249977111117893"/>
  </sheetPr>
  <dimension ref="A1:T39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500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21">
        <v>1</v>
      </c>
      <c r="B10" s="1777">
        <v>2</v>
      </c>
      <c r="C10" s="1777"/>
      <c r="D10" s="21">
        <v>3</v>
      </c>
      <c r="E10" s="21">
        <v>4</v>
      </c>
      <c r="F10" s="1726">
        <v>5</v>
      </c>
      <c r="G10" s="1727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20" x14ac:dyDescent="0.2">
      <c r="A11" s="224">
        <v>1</v>
      </c>
      <c r="B11" s="384">
        <v>8002</v>
      </c>
      <c r="C11" s="759" t="s">
        <v>499</v>
      </c>
      <c r="D11" s="758">
        <v>0</v>
      </c>
      <c r="E11" s="758">
        <v>0.52</v>
      </c>
      <c r="F11" s="1497">
        <f t="shared" ref="F11:F23" si="0">SUM(E11-D11)</f>
        <v>0.52</v>
      </c>
      <c r="G11" s="1498">
        <f>F11</f>
        <v>0.52</v>
      </c>
      <c r="H11" s="757" t="s">
        <v>10</v>
      </c>
      <c r="I11" s="224"/>
      <c r="J11" s="224"/>
      <c r="K11" s="224"/>
      <c r="L11" s="224"/>
      <c r="M11" s="224"/>
      <c r="N11" s="224"/>
      <c r="O11" s="224"/>
      <c r="P11" s="224"/>
      <c r="Q11" s="756">
        <v>46800030335</v>
      </c>
      <c r="R11" s="756">
        <v>46800030335</v>
      </c>
    </row>
    <row r="12" spans="1:20" s="9" customFormat="1" ht="22.5" x14ac:dyDescent="0.2">
      <c r="A12" s="92">
        <v>2</v>
      </c>
      <c r="B12" s="384">
        <v>8003</v>
      </c>
      <c r="C12" s="755" t="s">
        <v>498</v>
      </c>
      <c r="D12" s="182">
        <v>0</v>
      </c>
      <c r="E12" s="182">
        <v>0.46</v>
      </c>
      <c r="F12" s="1509">
        <f t="shared" si="0"/>
        <v>0.46</v>
      </c>
      <c r="G12" s="1510">
        <f t="shared" ref="G12:G19" si="1">F12</f>
        <v>0.46</v>
      </c>
      <c r="H12" s="754" t="s">
        <v>42</v>
      </c>
      <c r="I12" s="92"/>
      <c r="J12" s="92"/>
      <c r="K12" s="92"/>
      <c r="L12" s="92"/>
      <c r="M12" s="92"/>
      <c r="N12" s="92"/>
      <c r="O12" s="92"/>
      <c r="P12" s="92"/>
      <c r="Q12" s="513">
        <v>46800030334</v>
      </c>
      <c r="R12" s="513">
        <v>46800030334</v>
      </c>
    </row>
    <row r="13" spans="1:20" x14ac:dyDescent="0.2">
      <c r="A13" s="248">
        <v>3</v>
      </c>
      <c r="B13" s="356">
        <v>8004</v>
      </c>
      <c r="C13" s="745" t="s">
        <v>497</v>
      </c>
      <c r="D13" s="729">
        <v>0</v>
      </c>
      <c r="E13" s="729">
        <v>1.6</v>
      </c>
      <c r="F13" s="1497">
        <f t="shared" si="0"/>
        <v>1.6</v>
      </c>
      <c r="G13" s="1498"/>
      <c r="H13" s="744" t="s">
        <v>10</v>
      </c>
      <c r="I13" s="30"/>
      <c r="J13" s="30"/>
      <c r="K13" s="30"/>
      <c r="L13" s="30"/>
      <c r="M13" s="30"/>
      <c r="N13" s="30"/>
      <c r="O13" s="30"/>
      <c r="P13" s="30"/>
      <c r="Q13" s="53">
        <v>46800030342</v>
      </c>
      <c r="R13" s="53">
        <v>46800030342</v>
      </c>
    </row>
    <row r="14" spans="1:20" x14ac:dyDescent="0.2">
      <c r="A14" s="224"/>
      <c r="B14" s="368"/>
      <c r="C14" s="743"/>
      <c r="D14" s="727">
        <v>1.6</v>
      </c>
      <c r="E14" s="727">
        <v>2.4</v>
      </c>
      <c r="F14" s="1499">
        <f t="shared" si="0"/>
        <v>0.79999999999999982</v>
      </c>
      <c r="G14" s="1500">
        <f>SUM(F13:F14)</f>
        <v>2.4</v>
      </c>
      <c r="H14" s="742" t="s">
        <v>42</v>
      </c>
      <c r="I14" s="47"/>
      <c r="J14" s="47"/>
      <c r="K14" s="47"/>
      <c r="L14" s="47"/>
      <c r="M14" s="47"/>
      <c r="N14" s="47"/>
      <c r="O14" s="47"/>
      <c r="P14" s="47"/>
      <c r="Q14" s="58">
        <v>46800030342</v>
      </c>
      <c r="R14" s="58">
        <v>46800030342</v>
      </c>
    </row>
    <row r="15" spans="1:20" x14ac:dyDescent="0.2">
      <c r="A15" s="92">
        <v>4</v>
      </c>
      <c r="B15" s="384">
        <v>8005</v>
      </c>
      <c r="C15" s="748" t="s">
        <v>496</v>
      </c>
      <c r="D15" s="753">
        <v>0</v>
      </c>
      <c r="E15" s="753">
        <v>3.32</v>
      </c>
      <c r="F15" s="1507">
        <f t="shared" si="0"/>
        <v>3.32</v>
      </c>
      <c r="G15" s="1508">
        <f t="shared" si="1"/>
        <v>3.32</v>
      </c>
      <c r="H15" s="752" t="s">
        <v>42</v>
      </c>
      <c r="I15" s="92"/>
      <c r="J15" s="92"/>
      <c r="K15" s="92"/>
      <c r="L15" s="92"/>
      <c r="M15" s="92"/>
      <c r="N15" s="92"/>
      <c r="O15" s="92"/>
      <c r="P15" s="92"/>
      <c r="Q15" s="321">
        <v>46800030344</v>
      </c>
      <c r="R15" s="321">
        <v>46800030344</v>
      </c>
    </row>
    <row r="16" spans="1:20" s="15" customFormat="1" ht="22.5" x14ac:dyDescent="0.2">
      <c r="A16" s="92">
        <v>5</v>
      </c>
      <c r="B16" s="384">
        <v>8008</v>
      </c>
      <c r="C16" s="54" t="s">
        <v>495</v>
      </c>
      <c r="D16" s="751">
        <v>0</v>
      </c>
      <c r="E16" s="751">
        <v>7.0000000000000007E-2</v>
      </c>
      <c r="F16" s="1511">
        <f t="shared" si="0"/>
        <v>7.0000000000000007E-2</v>
      </c>
      <c r="G16" s="1512">
        <f t="shared" si="1"/>
        <v>7.0000000000000007E-2</v>
      </c>
      <c r="H16" s="750" t="s">
        <v>42</v>
      </c>
      <c r="I16" s="92"/>
      <c r="J16" s="92"/>
      <c r="K16" s="92"/>
      <c r="L16" s="92"/>
      <c r="M16" s="92"/>
      <c r="N16" s="92"/>
      <c r="O16" s="92"/>
      <c r="P16" s="92"/>
      <c r="Q16" s="587">
        <v>46800030359</v>
      </c>
      <c r="R16" s="587">
        <v>46800030359</v>
      </c>
    </row>
    <row r="17" spans="1:18" s="15" customFormat="1" ht="22.5" x14ac:dyDescent="0.2">
      <c r="A17" s="92">
        <v>6</v>
      </c>
      <c r="B17" s="384">
        <v>8012</v>
      </c>
      <c r="C17" s="88" t="s">
        <v>494</v>
      </c>
      <c r="D17" s="209">
        <v>0</v>
      </c>
      <c r="E17" s="209">
        <v>1.1200000000000001</v>
      </c>
      <c r="F17" s="1513">
        <f t="shared" si="0"/>
        <v>1.1200000000000001</v>
      </c>
      <c r="G17" s="1514">
        <f t="shared" si="1"/>
        <v>1.1200000000000001</v>
      </c>
      <c r="H17" s="749" t="s">
        <v>42</v>
      </c>
      <c r="I17" s="92"/>
      <c r="J17" s="92"/>
      <c r="K17" s="92"/>
      <c r="L17" s="92"/>
      <c r="M17" s="92"/>
      <c r="N17" s="92"/>
      <c r="O17" s="92"/>
      <c r="P17" s="92"/>
      <c r="Q17" s="321">
        <v>46800050096</v>
      </c>
      <c r="R17" s="92">
        <v>46800050093</v>
      </c>
    </row>
    <row r="18" spans="1:18" x14ac:dyDescent="0.2">
      <c r="A18" s="92">
        <v>7</v>
      </c>
      <c r="B18" s="384">
        <v>8014</v>
      </c>
      <c r="C18" s="748" t="s">
        <v>493</v>
      </c>
      <c r="D18" s="730">
        <v>0</v>
      </c>
      <c r="E18" s="730">
        <v>0.32</v>
      </c>
      <c r="F18" s="1507">
        <f t="shared" si="0"/>
        <v>0.32</v>
      </c>
      <c r="G18" s="1508">
        <f t="shared" si="1"/>
        <v>0.32</v>
      </c>
      <c r="H18" s="317" t="s">
        <v>42</v>
      </c>
      <c r="I18" s="92"/>
      <c r="J18" s="92"/>
      <c r="K18" s="92"/>
      <c r="L18" s="92"/>
      <c r="M18" s="92"/>
      <c r="N18" s="92"/>
      <c r="O18" s="92"/>
      <c r="P18" s="92"/>
      <c r="Q18" s="747">
        <v>46800050098</v>
      </c>
      <c r="R18" s="320">
        <v>46800050095</v>
      </c>
    </row>
    <row r="19" spans="1:18" x14ac:dyDescent="0.2">
      <c r="A19" s="92">
        <v>8</v>
      </c>
      <c r="B19" s="384">
        <v>8015</v>
      </c>
      <c r="C19" s="746" t="s">
        <v>492</v>
      </c>
      <c r="D19" s="730">
        <v>0</v>
      </c>
      <c r="E19" s="730">
        <v>0.08</v>
      </c>
      <c r="F19" s="1507">
        <f t="shared" si="0"/>
        <v>0.08</v>
      </c>
      <c r="G19" s="1508">
        <f t="shared" si="1"/>
        <v>0.08</v>
      </c>
      <c r="H19" s="317" t="s">
        <v>10</v>
      </c>
      <c r="I19" s="92"/>
      <c r="J19" s="92"/>
      <c r="K19" s="92"/>
      <c r="L19" s="92"/>
      <c r="M19" s="92"/>
      <c r="N19" s="92"/>
      <c r="O19" s="92"/>
      <c r="P19" s="92"/>
      <c r="Q19" s="321">
        <v>46800050178</v>
      </c>
      <c r="R19" s="321">
        <v>46800050178</v>
      </c>
    </row>
    <row r="20" spans="1:18" x14ac:dyDescent="0.2">
      <c r="A20" s="248">
        <v>9</v>
      </c>
      <c r="B20" s="356">
        <v>8019</v>
      </c>
      <c r="C20" s="745" t="s">
        <v>491</v>
      </c>
      <c r="D20" s="729">
        <v>0</v>
      </c>
      <c r="E20" s="729">
        <v>0.62</v>
      </c>
      <c r="F20" s="1497">
        <f t="shared" si="0"/>
        <v>0.62</v>
      </c>
      <c r="G20" s="1498"/>
      <c r="H20" s="744" t="s">
        <v>10</v>
      </c>
      <c r="I20" s="30"/>
      <c r="J20" s="30"/>
      <c r="K20" s="30"/>
      <c r="L20" s="30"/>
      <c r="M20" s="30"/>
      <c r="N20" s="30"/>
      <c r="O20" s="30"/>
      <c r="P20" s="30"/>
      <c r="Q20" s="53">
        <v>46800020154</v>
      </c>
      <c r="R20" s="53">
        <v>46800030339</v>
      </c>
    </row>
    <row r="21" spans="1:18" x14ac:dyDescent="0.2">
      <c r="A21" s="224"/>
      <c r="B21" s="368"/>
      <c r="C21" s="743"/>
      <c r="D21" s="727">
        <v>0.62</v>
      </c>
      <c r="E21" s="727">
        <v>1.81</v>
      </c>
      <c r="F21" s="1499">
        <f t="shared" si="0"/>
        <v>1.19</v>
      </c>
      <c r="G21" s="1500">
        <f>SUM(F20:F21)</f>
        <v>1.81</v>
      </c>
      <c r="H21" s="742" t="s">
        <v>42</v>
      </c>
      <c r="I21" s="47"/>
      <c r="J21" s="47"/>
      <c r="K21" s="47"/>
      <c r="L21" s="47"/>
      <c r="M21" s="47"/>
      <c r="N21" s="47"/>
      <c r="O21" s="47"/>
      <c r="P21" s="47"/>
      <c r="Q21" s="58">
        <v>46800020154</v>
      </c>
      <c r="R21" s="58">
        <v>46800020154</v>
      </c>
    </row>
    <row r="22" spans="1:18" x14ac:dyDescent="0.2">
      <c r="A22" s="248">
        <v>10</v>
      </c>
      <c r="B22" s="356">
        <v>8020</v>
      </c>
      <c r="C22" s="1775" t="s">
        <v>490</v>
      </c>
      <c r="D22" s="729">
        <v>0</v>
      </c>
      <c r="E22" s="729">
        <v>3.9</v>
      </c>
      <c r="F22" s="1497">
        <f t="shared" si="0"/>
        <v>3.9</v>
      </c>
      <c r="G22" s="1498"/>
      <c r="H22" s="741" t="s">
        <v>42</v>
      </c>
      <c r="I22" s="30"/>
      <c r="J22" s="30"/>
      <c r="K22" s="30"/>
      <c r="L22" s="30"/>
      <c r="M22" s="30"/>
      <c r="N22" s="30"/>
      <c r="O22" s="30"/>
      <c r="P22" s="30"/>
      <c r="Q22" s="513">
        <v>46800020150</v>
      </c>
      <c r="R22" s="513">
        <v>46800020150</v>
      </c>
    </row>
    <row r="23" spans="1:18" ht="12.75" customHeight="1" x14ac:dyDescent="0.2">
      <c r="A23" s="224"/>
      <c r="B23" s="368"/>
      <c r="C23" s="1776"/>
      <c r="D23" s="727">
        <v>3.9</v>
      </c>
      <c r="E23" s="727">
        <v>4.1100000000000003</v>
      </c>
      <c r="F23" s="1499">
        <f t="shared" si="0"/>
        <v>0.21000000000000041</v>
      </c>
      <c r="G23" s="1500">
        <f>SUM(F22:F23)</f>
        <v>4.1100000000000003</v>
      </c>
      <c r="H23" s="740" t="s">
        <v>10</v>
      </c>
      <c r="I23" s="47"/>
      <c r="J23" s="47"/>
      <c r="K23" s="47"/>
      <c r="L23" s="47"/>
      <c r="M23" s="47"/>
      <c r="N23" s="47"/>
      <c r="O23" s="47"/>
      <c r="P23" s="47"/>
      <c r="Q23" s="519">
        <v>46800020150</v>
      </c>
      <c r="R23" s="519">
        <v>46800020150</v>
      </c>
    </row>
    <row r="24" spans="1:18" ht="3.75" customHeight="1" x14ac:dyDescent="0.2"/>
    <row r="25" spans="1:18" ht="12.75" customHeight="1" x14ac:dyDescent="0.2">
      <c r="A25" s="63" t="s">
        <v>286</v>
      </c>
      <c r="B25" s="64"/>
      <c r="C25" s="65"/>
      <c r="D25" s="65"/>
      <c r="E25" s="66"/>
      <c r="F25" s="67">
        <f>SUM(F11:F23)</f>
        <v>14.209999999999999</v>
      </c>
      <c r="G25" s="1202"/>
      <c r="H25" s="68"/>
      <c r="I25" s="16"/>
      <c r="J25" s="69"/>
      <c r="K25" s="70" t="s">
        <v>46</v>
      </c>
      <c r="L25" s="71">
        <f>SUM(L11:L23)</f>
        <v>0</v>
      </c>
      <c r="M25" s="71">
        <f>SUM(M11:M23)</f>
        <v>0</v>
      </c>
      <c r="N25" s="62"/>
      <c r="O25" s="70" t="s">
        <v>1</v>
      </c>
      <c r="P25" s="71">
        <f>SUM(P11:P23)</f>
        <v>0</v>
      </c>
      <c r="Q25" s="62"/>
    </row>
    <row r="26" spans="1:18" ht="12.75" customHeight="1" x14ac:dyDescent="0.2">
      <c r="A26" s="72" t="s">
        <v>47</v>
      </c>
      <c r="B26" s="73"/>
      <c r="C26" s="74"/>
      <c r="D26" s="74"/>
      <c r="E26" s="75"/>
      <c r="F26" s="955">
        <f>SUMIF($H$11:H23,"melnais",$F$11:F23)</f>
        <v>0</v>
      </c>
      <c r="G26" s="1203"/>
      <c r="H26" s="76"/>
      <c r="I26" s="77"/>
      <c r="J26" s="62"/>
      <c r="K26" s="62"/>
      <c r="L26" s="78"/>
      <c r="M26" s="78"/>
      <c r="N26" s="62"/>
      <c r="O26" s="62"/>
      <c r="P26" s="62"/>
      <c r="Q26" s="62"/>
    </row>
    <row r="27" spans="1:18" ht="12.75" customHeight="1" x14ac:dyDescent="0.2">
      <c r="A27" s="72" t="s">
        <v>48</v>
      </c>
      <c r="B27" s="73"/>
      <c r="C27" s="74"/>
      <c r="D27" s="74"/>
      <c r="E27" s="75"/>
      <c r="F27" s="955">
        <f>SUMIF($H$11:H23,"bruģis",$F$11:F23)</f>
        <v>0</v>
      </c>
      <c r="G27" s="1203"/>
      <c r="I27" s="16"/>
      <c r="J27" s="62"/>
      <c r="N27" s="62"/>
      <c r="O27" s="62"/>
      <c r="P27" s="62"/>
      <c r="Q27" s="62"/>
    </row>
    <row r="28" spans="1:18" ht="12.75" customHeight="1" x14ac:dyDescent="0.2">
      <c r="A28" s="72" t="s">
        <v>49</v>
      </c>
      <c r="B28" s="73"/>
      <c r="C28" s="74"/>
      <c r="D28" s="74"/>
      <c r="E28" s="75"/>
      <c r="F28" s="955">
        <f>SUMIF($H$11:H23,"grants",$F$11:F23)</f>
        <v>11.180000000000001</v>
      </c>
      <c r="G28" s="1203"/>
      <c r="I28" s="725"/>
      <c r="J28" s="724"/>
      <c r="N28" s="62"/>
      <c r="O28" s="62"/>
      <c r="P28" s="62"/>
      <c r="Q28" s="62"/>
    </row>
    <row r="29" spans="1:18" ht="12.75" customHeight="1" x14ac:dyDescent="0.2">
      <c r="A29" s="72" t="s">
        <v>50</v>
      </c>
      <c r="B29" s="73"/>
      <c r="C29" s="74"/>
      <c r="D29" s="74"/>
      <c r="E29" s="75"/>
      <c r="F29" s="955">
        <f>SUMIF($H$11:H23,"cits segums",$F$11:F23)</f>
        <v>3.0300000000000007</v>
      </c>
      <c r="G29" s="1203"/>
      <c r="H29" s="77"/>
      <c r="I29" s="16"/>
      <c r="J29" s="79"/>
      <c r="N29" s="62"/>
      <c r="O29" s="62"/>
      <c r="P29" s="62"/>
      <c r="Q29" s="62"/>
    </row>
    <row r="30" spans="1:18" x14ac:dyDescent="0.2">
      <c r="D30" s="9"/>
      <c r="E30" s="9"/>
      <c r="F30" s="80"/>
      <c r="G30" s="80"/>
      <c r="H30" s="60"/>
      <c r="I30" s="16"/>
      <c r="J30" s="62"/>
      <c r="N30" s="62"/>
      <c r="O30" s="62"/>
      <c r="P30" s="62"/>
      <c r="Q30" s="62"/>
    </row>
    <row r="31" spans="1:18" ht="12.75" customHeight="1" x14ac:dyDescent="0.2">
      <c r="A31" s="5"/>
      <c r="B31" s="5"/>
      <c r="C31" s="6" t="s">
        <v>51</v>
      </c>
      <c r="D31" s="1720" t="str">
        <f>KOPA!$A$31</f>
        <v>2022.gada 18.oktobris</v>
      </c>
      <c r="E31" s="1720"/>
      <c r="F31" s="1720"/>
      <c r="G31" s="82"/>
      <c r="H31" s="81"/>
      <c r="I31" s="81"/>
      <c r="J31" s="82"/>
      <c r="K31" s="82"/>
      <c r="O31" s="62"/>
      <c r="P31" s="62"/>
      <c r="Q31" s="62"/>
    </row>
    <row r="32" spans="1:18" ht="12.75" customHeight="1" x14ac:dyDescent="0.2">
      <c r="A32" s="5"/>
      <c r="B32" s="5"/>
      <c r="C32" s="6" t="s">
        <v>52</v>
      </c>
      <c r="D32" s="1720" t="s">
        <v>53</v>
      </c>
      <c r="E32" s="1720"/>
      <c r="F32" s="1720"/>
      <c r="G32" s="1720"/>
      <c r="H32" s="1720"/>
      <c r="I32" s="1720"/>
      <c r="J32" s="1720"/>
      <c r="K32" s="1720"/>
      <c r="M32" s="83"/>
      <c r="N32" s="83"/>
      <c r="O32" s="62"/>
      <c r="P32" s="1725" t="s">
        <v>572</v>
      </c>
      <c r="Q32" s="1725"/>
      <c r="R32" s="1725"/>
    </row>
    <row r="33" spans="1:18" ht="12.75" customHeight="1" x14ac:dyDescent="0.2">
      <c r="A33" s="5"/>
      <c r="B33" s="5"/>
      <c r="C33" s="6"/>
      <c r="D33" s="1721" t="s">
        <v>54</v>
      </c>
      <c r="E33" s="1721"/>
      <c r="F33" s="1721"/>
      <c r="G33" s="1721"/>
      <c r="H33" s="1721"/>
      <c r="I33" s="1721"/>
      <c r="J33" s="1721"/>
      <c r="K33" s="1721"/>
      <c r="M33" s="1722" t="s">
        <v>55</v>
      </c>
      <c r="N33" s="1722"/>
      <c r="O33" s="62"/>
      <c r="P33" s="1725"/>
      <c r="Q33" s="1725"/>
      <c r="R33" s="1725"/>
    </row>
    <row r="34" spans="1:18" x14ac:dyDescent="0.2">
      <c r="A34" s="5"/>
      <c r="B34" s="5"/>
      <c r="C34" s="6" t="s">
        <v>51</v>
      </c>
      <c r="D34" s="1728" t="str">
        <f>D31</f>
        <v>2022.gada 18.oktobris</v>
      </c>
      <c r="E34" s="1728"/>
      <c r="F34" s="1728"/>
      <c r="G34" s="82"/>
      <c r="H34" s="81"/>
      <c r="I34" s="81"/>
      <c r="J34" s="82"/>
      <c r="K34" s="82"/>
      <c r="O34" s="62"/>
      <c r="P34" s="1725"/>
      <c r="Q34" s="1725"/>
      <c r="R34" s="1725"/>
    </row>
    <row r="35" spans="1:18" x14ac:dyDescent="0.2">
      <c r="A35" s="5"/>
      <c r="B35" s="5"/>
      <c r="C35" s="6" t="s">
        <v>56</v>
      </c>
      <c r="D35" s="1720" t="str">
        <f>KOPA!$N$31</f>
        <v>Dobeles novada domes priekšsēdētājs Ivars Gorskis</v>
      </c>
      <c r="E35" s="1720"/>
      <c r="F35" s="1720"/>
      <c r="G35" s="1720"/>
      <c r="H35" s="1720"/>
      <c r="I35" s="1720"/>
      <c r="J35" s="1720"/>
      <c r="K35" s="1720"/>
      <c r="M35" s="83"/>
      <c r="N35" s="83"/>
      <c r="O35" s="62"/>
      <c r="P35" s="824"/>
      <c r="Q35" s="824"/>
      <c r="R35" s="824"/>
    </row>
    <row r="36" spans="1:18" x14ac:dyDescent="0.2">
      <c r="A36" s="5"/>
      <c r="B36" s="5"/>
      <c r="C36" s="6"/>
      <c r="D36" s="1721" t="s">
        <v>54</v>
      </c>
      <c r="E36" s="1721"/>
      <c r="F36" s="1721"/>
      <c r="G36" s="1721"/>
      <c r="H36" s="1721"/>
      <c r="I36" s="1721"/>
      <c r="J36" s="1721"/>
      <c r="K36" s="1721"/>
      <c r="M36" s="1722" t="s">
        <v>55</v>
      </c>
      <c r="N36" s="1722"/>
      <c r="O36" s="62"/>
      <c r="P36" s="62"/>
      <c r="Q36" s="62"/>
    </row>
    <row r="37" spans="1:18" x14ac:dyDescent="0.2">
      <c r="A37" s="5"/>
      <c r="B37" s="5"/>
      <c r="C37" s="6" t="s">
        <v>51</v>
      </c>
      <c r="D37" s="84" t="s">
        <v>57</v>
      </c>
      <c r="E37" s="84"/>
      <c r="F37" s="84"/>
      <c r="G37" s="81"/>
      <c r="H37" s="81"/>
      <c r="I37" s="81"/>
      <c r="J37" s="82"/>
      <c r="K37" s="82"/>
      <c r="O37" s="62"/>
      <c r="P37" s="62"/>
      <c r="Q37" s="62"/>
    </row>
    <row r="38" spans="1:18" x14ac:dyDescent="0.2">
      <c r="A38" s="5"/>
      <c r="B38" s="5"/>
      <c r="C38" s="6" t="s">
        <v>58</v>
      </c>
      <c r="D38" s="1720" t="s">
        <v>1088</v>
      </c>
      <c r="E38" s="1720"/>
      <c r="F38" s="1720"/>
      <c r="G38" s="1720"/>
      <c r="H38" s="1720"/>
      <c r="I38" s="1720"/>
      <c r="J38" s="1720"/>
      <c r="K38" s="1720"/>
      <c r="M38" s="83"/>
      <c r="N38" s="83"/>
      <c r="O38" s="62"/>
      <c r="P38" s="62"/>
      <c r="Q38" s="62"/>
    </row>
    <row r="39" spans="1:18" x14ac:dyDescent="0.2">
      <c r="D39" s="1721" t="s">
        <v>54</v>
      </c>
      <c r="E39" s="1721"/>
      <c r="F39" s="1721"/>
      <c r="G39" s="1721"/>
      <c r="H39" s="1721"/>
      <c r="I39" s="1721"/>
      <c r="J39" s="1721"/>
      <c r="K39" s="1721"/>
      <c r="M39" s="1722" t="s">
        <v>55</v>
      </c>
      <c r="N39" s="1722"/>
    </row>
  </sheetData>
  <sheetProtection selectLockedCells="1" selectUnlockedCells="1"/>
  <mergeCells count="36">
    <mergeCell ref="P32:R34"/>
    <mergeCell ref="C22:C23"/>
    <mergeCell ref="L8:L9"/>
    <mergeCell ref="D36:K36"/>
    <mergeCell ref="M36:N36"/>
    <mergeCell ref="B10:C10"/>
    <mergeCell ref="D8:E8"/>
    <mergeCell ref="H8:H9"/>
    <mergeCell ref="I8:I9"/>
    <mergeCell ref="J8:K8"/>
    <mergeCell ref="F8:G8"/>
    <mergeCell ref="F10:G10"/>
    <mergeCell ref="D38:K38"/>
    <mergeCell ref="M39:N39"/>
    <mergeCell ref="D31:F31"/>
    <mergeCell ref="D32:K32"/>
    <mergeCell ref="D33:K33"/>
    <mergeCell ref="M33:N33"/>
    <mergeCell ref="D34:F34"/>
    <mergeCell ref="D35:K35"/>
    <mergeCell ref="D39:K39"/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M8:M9"/>
    <mergeCell ref="N8:N9"/>
    <mergeCell ref="O8:O9"/>
    <mergeCell ref="Q8:Q9"/>
    <mergeCell ref="R8:R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438F0-8C02-479D-88BE-6C3CE6696368}">
  <sheetPr codeName="Sheet39">
    <tabColor theme="2" tint="-0.249977111117893"/>
  </sheetPr>
  <dimension ref="A1:T31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5.710937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507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21">
        <v>1</v>
      </c>
      <c r="B10" s="1726">
        <v>2</v>
      </c>
      <c r="C10" s="1727"/>
      <c r="D10" s="21">
        <v>3</v>
      </c>
      <c r="E10" s="21">
        <v>4</v>
      </c>
      <c r="F10" s="1723">
        <v>5</v>
      </c>
      <c r="G10" s="1724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20" s="22" customFormat="1" ht="12" customHeight="1" x14ac:dyDescent="0.2">
      <c r="A11" s="138">
        <v>1</v>
      </c>
      <c r="B11" s="1338">
        <v>8006</v>
      </c>
      <c r="C11" s="1339" t="s">
        <v>506</v>
      </c>
      <c r="D11" s="765">
        <v>0</v>
      </c>
      <c r="E11" s="765">
        <v>0.43</v>
      </c>
      <c r="F11" s="1507">
        <f>SUM(E11-D11)</f>
        <v>0.43</v>
      </c>
      <c r="G11" s="1508">
        <f>F11</f>
        <v>0.43</v>
      </c>
      <c r="H11" s="395" t="s">
        <v>10</v>
      </c>
      <c r="I11" s="1346"/>
      <c r="J11" s="760"/>
      <c r="K11" s="760"/>
      <c r="L11" s="760"/>
      <c r="M11" s="760"/>
      <c r="N11" s="760"/>
      <c r="O11" s="760"/>
      <c r="P11" s="760"/>
      <c r="Q11" s="102">
        <v>46800030346</v>
      </c>
      <c r="R11" s="102">
        <v>46800030346</v>
      </c>
    </row>
    <row r="12" spans="1:20" s="22" customFormat="1" ht="12" customHeight="1" x14ac:dyDescent="0.2">
      <c r="A12" s="124">
        <v>2</v>
      </c>
      <c r="B12" s="1340" t="s">
        <v>505</v>
      </c>
      <c r="C12" s="1341" t="s">
        <v>504</v>
      </c>
      <c r="D12" s="761">
        <v>0</v>
      </c>
      <c r="E12" s="761">
        <v>0.71</v>
      </c>
      <c r="F12" s="1515">
        <v>0.71</v>
      </c>
      <c r="G12" s="1508">
        <f t="shared" ref="G12:G15" si="0">F12</f>
        <v>0.71</v>
      </c>
      <c r="H12" s="404" t="s">
        <v>42</v>
      </c>
      <c r="I12" s="1347"/>
      <c r="J12" s="764"/>
      <c r="K12" s="764"/>
      <c r="L12" s="764"/>
      <c r="M12" s="764"/>
      <c r="N12" s="764"/>
      <c r="O12" s="764"/>
      <c r="P12" s="764"/>
      <c r="Q12" s="108" t="s">
        <v>76</v>
      </c>
      <c r="R12" s="109">
        <v>46800030024001</v>
      </c>
    </row>
    <row r="13" spans="1:20" s="22" customFormat="1" ht="12" customHeight="1" x14ac:dyDescent="0.2">
      <c r="A13" s="117">
        <v>3</v>
      </c>
      <c r="B13" s="1338">
        <v>8013</v>
      </c>
      <c r="C13" s="1342" t="s">
        <v>503</v>
      </c>
      <c r="D13" s="727">
        <v>0.24</v>
      </c>
      <c r="E13" s="727">
        <v>0.45</v>
      </c>
      <c r="F13" s="1499">
        <f>SUM(E13-D13)</f>
        <v>0.21000000000000002</v>
      </c>
      <c r="G13" s="1516">
        <f t="shared" si="0"/>
        <v>0.21000000000000002</v>
      </c>
      <c r="H13" s="389" t="s">
        <v>42</v>
      </c>
      <c r="I13" s="1348"/>
      <c r="J13" s="763"/>
      <c r="K13" s="763"/>
      <c r="L13" s="763"/>
      <c r="M13" s="763"/>
      <c r="N13" s="763"/>
      <c r="O13" s="763"/>
      <c r="P13" s="763"/>
      <c r="Q13" s="321">
        <v>46800050097</v>
      </c>
      <c r="R13" s="635">
        <v>46800050109</v>
      </c>
    </row>
    <row r="14" spans="1:20" s="22" customFormat="1" ht="12" customHeight="1" x14ac:dyDescent="0.2">
      <c r="A14" s="117">
        <v>4</v>
      </c>
      <c r="B14" s="1343">
        <v>8017</v>
      </c>
      <c r="C14" s="1344" t="s">
        <v>502</v>
      </c>
      <c r="D14" s="730">
        <v>0</v>
      </c>
      <c r="E14" s="730">
        <v>0.48</v>
      </c>
      <c r="F14" s="1507">
        <f>SUM(E14-D14)</f>
        <v>0.48</v>
      </c>
      <c r="G14" s="1508">
        <f t="shared" si="0"/>
        <v>0.48</v>
      </c>
      <c r="H14" s="389" t="s">
        <v>42</v>
      </c>
      <c r="I14" s="1348"/>
      <c r="J14" s="763"/>
      <c r="K14" s="763"/>
      <c r="L14" s="763"/>
      <c r="M14" s="763"/>
      <c r="N14" s="763"/>
      <c r="O14" s="763"/>
      <c r="P14" s="763"/>
      <c r="Q14" s="321">
        <v>46800050166</v>
      </c>
      <c r="R14" s="321">
        <v>46800050166</v>
      </c>
    </row>
    <row r="15" spans="1:20" s="22" customFormat="1" ht="12" customHeight="1" x14ac:dyDescent="0.2">
      <c r="A15" s="138">
        <v>5</v>
      </c>
      <c r="B15" s="1338">
        <v>8021</v>
      </c>
      <c r="C15" s="1345" t="s">
        <v>501</v>
      </c>
      <c r="D15" s="762">
        <v>0</v>
      </c>
      <c r="E15" s="762">
        <v>1.39</v>
      </c>
      <c r="F15" s="1515">
        <f>SUM(E15-D15)</f>
        <v>1.39</v>
      </c>
      <c r="G15" s="1517">
        <f t="shared" si="0"/>
        <v>1.39</v>
      </c>
      <c r="H15" s="395" t="s">
        <v>42</v>
      </c>
      <c r="I15" s="1346"/>
      <c r="J15" s="760"/>
      <c r="K15" s="760"/>
      <c r="L15" s="760"/>
      <c r="M15" s="760"/>
      <c r="N15" s="760"/>
      <c r="O15" s="760"/>
      <c r="P15" s="760"/>
      <c r="Q15" s="321">
        <v>46800020149</v>
      </c>
      <c r="R15" s="321">
        <v>46800020149</v>
      </c>
    </row>
    <row r="16" spans="1:20" ht="3.75" customHeight="1" x14ac:dyDescent="0.2"/>
    <row r="17" spans="1:18" ht="12.75" customHeight="1" x14ac:dyDescent="0.2">
      <c r="A17" s="63" t="s">
        <v>87</v>
      </c>
      <c r="B17" s="64"/>
      <c r="C17" s="65"/>
      <c r="D17" s="65"/>
      <c r="E17" s="66"/>
      <c r="F17" s="67">
        <f>SUM(F11:F15)</f>
        <v>3.2199999999999998</v>
      </c>
      <c r="G17" s="1202"/>
      <c r="H17" s="68"/>
      <c r="I17" s="16"/>
      <c r="J17" s="69"/>
      <c r="K17" s="70" t="s">
        <v>46</v>
      </c>
      <c r="L17" s="71">
        <f>SUM(L11:L15)</f>
        <v>0</v>
      </c>
      <c r="M17" s="71">
        <f>SUM(M11:M15)</f>
        <v>0</v>
      </c>
      <c r="N17" s="62"/>
      <c r="O17" s="70" t="s">
        <v>1</v>
      </c>
      <c r="P17" s="71">
        <f>SUM(P11:P15)</f>
        <v>0</v>
      </c>
      <c r="Q17" s="62"/>
    </row>
    <row r="18" spans="1:18" ht="12.75" customHeight="1" x14ac:dyDescent="0.2">
      <c r="A18" s="72" t="s">
        <v>47</v>
      </c>
      <c r="B18" s="73"/>
      <c r="C18" s="74"/>
      <c r="D18" s="74"/>
      <c r="E18" s="75"/>
      <c r="F18" s="955">
        <f>SUMIF($H$11:H15,"melnais",$F$11:F15)</f>
        <v>0</v>
      </c>
      <c r="G18" s="1203"/>
      <c r="H18" s="76"/>
      <c r="I18" s="77"/>
      <c r="J18" s="62"/>
      <c r="K18" s="62"/>
      <c r="L18" s="78"/>
      <c r="M18" s="78"/>
      <c r="N18" s="62"/>
      <c r="O18" s="62"/>
      <c r="P18" s="62"/>
      <c r="Q18" s="62"/>
    </row>
    <row r="19" spans="1:18" ht="12.75" customHeight="1" x14ac:dyDescent="0.2">
      <c r="A19" s="72" t="s">
        <v>48</v>
      </c>
      <c r="B19" s="73"/>
      <c r="C19" s="74"/>
      <c r="D19" s="74"/>
      <c r="E19" s="75"/>
      <c r="F19" s="955">
        <f>SUMIF($H$11:H15,"bruģis",$F$11:F15)</f>
        <v>0</v>
      </c>
      <c r="G19" s="1203"/>
      <c r="I19" s="16"/>
      <c r="J19" s="62"/>
      <c r="N19" s="62"/>
      <c r="O19" s="62"/>
      <c r="P19" s="62"/>
      <c r="Q19" s="62"/>
    </row>
    <row r="20" spans="1:18" ht="12.75" customHeight="1" x14ac:dyDescent="0.2">
      <c r="A20" s="72" t="s">
        <v>49</v>
      </c>
      <c r="B20" s="73"/>
      <c r="C20" s="74"/>
      <c r="D20" s="74"/>
      <c r="E20" s="75"/>
      <c r="F20" s="955">
        <f>SUMIF($H$11:H15,"grants",$F$11:F15)</f>
        <v>2.79</v>
      </c>
      <c r="G20" s="1203"/>
      <c r="I20" s="725"/>
      <c r="J20" s="724"/>
      <c r="N20" s="62"/>
      <c r="O20" s="62"/>
      <c r="P20" s="62"/>
      <c r="Q20" s="62"/>
    </row>
    <row r="21" spans="1:18" ht="12.75" customHeight="1" x14ac:dyDescent="0.2">
      <c r="A21" s="72" t="s">
        <v>50</v>
      </c>
      <c r="B21" s="73"/>
      <c r="C21" s="74"/>
      <c r="D21" s="74"/>
      <c r="E21" s="75"/>
      <c r="F21" s="955">
        <f>SUMIF($H$11:H15,"cits segums",$F$11:F15)</f>
        <v>0.43</v>
      </c>
      <c r="G21" s="1203"/>
      <c r="H21" s="700"/>
      <c r="I21" s="16"/>
      <c r="J21" s="79"/>
      <c r="N21" s="62"/>
      <c r="O21" s="62"/>
      <c r="P21" s="62"/>
      <c r="Q21" s="62"/>
    </row>
    <row r="22" spans="1:18" ht="5.25" customHeight="1" x14ac:dyDescent="0.2">
      <c r="D22" s="9"/>
      <c r="E22" s="9"/>
      <c r="F22" s="80"/>
      <c r="G22" s="80"/>
      <c r="H22" s="60"/>
      <c r="I22" s="16"/>
      <c r="J22" s="62"/>
      <c r="N22" s="62"/>
      <c r="O22" s="62"/>
      <c r="P22" s="62"/>
      <c r="Q22" s="62"/>
    </row>
    <row r="23" spans="1:18" ht="12.75" customHeight="1" x14ac:dyDescent="0.2">
      <c r="A23" s="5"/>
      <c r="B23" s="5"/>
      <c r="C23" s="6" t="s">
        <v>51</v>
      </c>
      <c r="D23" s="1720" t="str">
        <f>KOPA!$A$31</f>
        <v>2022.gada 18.oktobris</v>
      </c>
      <c r="E23" s="1720"/>
      <c r="F23" s="1720"/>
      <c r="G23" s="82"/>
      <c r="H23" s="81"/>
      <c r="I23" s="81"/>
      <c r="J23" s="82"/>
      <c r="K23" s="82"/>
      <c r="O23" s="62"/>
      <c r="P23" s="62"/>
      <c r="Q23" s="62"/>
    </row>
    <row r="24" spans="1:18" ht="12.75" customHeight="1" x14ac:dyDescent="0.2">
      <c r="A24" s="5"/>
      <c r="B24" s="5"/>
      <c r="C24" s="6" t="s">
        <v>52</v>
      </c>
      <c r="D24" s="1720" t="s">
        <v>53</v>
      </c>
      <c r="E24" s="1720"/>
      <c r="F24" s="1720"/>
      <c r="G24" s="1720"/>
      <c r="H24" s="1720"/>
      <c r="I24" s="1720"/>
      <c r="J24" s="1720"/>
      <c r="K24" s="1720"/>
      <c r="M24" s="83"/>
      <c r="N24" s="83"/>
      <c r="O24" s="62"/>
      <c r="P24" s="1725" t="s">
        <v>572</v>
      </c>
      <c r="Q24" s="1725"/>
      <c r="R24" s="1725"/>
    </row>
    <row r="25" spans="1:18" ht="12.75" customHeight="1" x14ac:dyDescent="0.2">
      <c r="A25" s="5"/>
      <c r="B25" s="5"/>
      <c r="C25" s="6"/>
      <c r="D25" s="1721" t="s">
        <v>54</v>
      </c>
      <c r="E25" s="1721"/>
      <c r="F25" s="1721"/>
      <c r="G25" s="1721"/>
      <c r="H25" s="1721"/>
      <c r="I25" s="1721"/>
      <c r="J25" s="1721"/>
      <c r="K25" s="1721"/>
      <c r="M25" s="1722" t="s">
        <v>55</v>
      </c>
      <c r="N25" s="1722"/>
      <c r="O25" s="62"/>
      <c r="P25" s="1725"/>
      <c r="Q25" s="1725"/>
      <c r="R25" s="1725"/>
    </row>
    <row r="26" spans="1:18" x14ac:dyDescent="0.2">
      <c r="A26" s="5"/>
      <c r="B26" s="5"/>
      <c r="C26" s="6" t="s">
        <v>51</v>
      </c>
      <c r="D26" s="1728" t="str">
        <f>D23</f>
        <v>2022.gada 18.oktobris</v>
      </c>
      <c r="E26" s="1728"/>
      <c r="F26" s="1728"/>
      <c r="G26" s="82"/>
      <c r="H26" s="81"/>
      <c r="I26" s="81"/>
      <c r="J26" s="82"/>
      <c r="K26" s="82"/>
      <c r="O26" s="62"/>
      <c r="P26" s="1725"/>
      <c r="Q26" s="1725"/>
      <c r="R26" s="1725"/>
    </row>
    <row r="27" spans="1:18" x14ac:dyDescent="0.2">
      <c r="A27" s="5"/>
      <c r="B27" s="5"/>
      <c r="C27" s="6" t="s">
        <v>56</v>
      </c>
      <c r="D27" s="1720" t="str">
        <f>KOPA!$N$31</f>
        <v>Dobeles novada domes priekšsēdētājs Ivars Gorskis</v>
      </c>
      <c r="E27" s="1720"/>
      <c r="F27" s="1720"/>
      <c r="G27" s="1720"/>
      <c r="H27" s="1720"/>
      <c r="I27" s="1720"/>
      <c r="J27" s="1720"/>
      <c r="K27" s="1720"/>
      <c r="M27" s="83"/>
      <c r="N27" s="83"/>
      <c r="O27" s="62"/>
      <c r="P27" s="824"/>
      <c r="Q27" s="824"/>
      <c r="R27" s="824"/>
    </row>
    <row r="28" spans="1:18" x14ac:dyDescent="0.2">
      <c r="A28" s="5"/>
      <c r="B28" s="5"/>
      <c r="C28" s="6"/>
      <c r="D28" s="1721" t="s">
        <v>54</v>
      </c>
      <c r="E28" s="1721"/>
      <c r="F28" s="1721"/>
      <c r="G28" s="1721"/>
      <c r="H28" s="1721"/>
      <c r="I28" s="1721"/>
      <c r="J28" s="1721"/>
      <c r="K28" s="1721"/>
      <c r="M28" s="1722" t="s">
        <v>55</v>
      </c>
      <c r="N28" s="1722"/>
      <c r="O28" s="62"/>
      <c r="P28" s="62"/>
      <c r="Q28" s="62"/>
    </row>
    <row r="29" spans="1:18" x14ac:dyDescent="0.2">
      <c r="A29" s="5"/>
      <c r="B29" s="5"/>
      <c r="C29" s="6" t="s">
        <v>51</v>
      </c>
      <c r="D29" s="84" t="s">
        <v>57</v>
      </c>
      <c r="E29" s="84"/>
      <c r="F29" s="84"/>
      <c r="G29" s="81"/>
      <c r="H29" s="81"/>
      <c r="I29" s="81"/>
      <c r="J29" s="82"/>
      <c r="K29" s="82"/>
      <c r="O29" s="62"/>
      <c r="P29" s="62"/>
      <c r="Q29" s="62"/>
    </row>
    <row r="30" spans="1:18" x14ac:dyDescent="0.2">
      <c r="A30" s="5"/>
      <c r="B30" s="5"/>
      <c r="C30" s="6" t="s">
        <v>58</v>
      </c>
      <c r="D30" s="1720" t="s">
        <v>1088</v>
      </c>
      <c r="E30" s="1720"/>
      <c r="F30" s="1720"/>
      <c r="G30" s="1720"/>
      <c r="H30" s="1720"/>
      <c r="I30" s="1720"/>
      <c r="J30" s="1720"/>
      <c r="K30" s="1720"/>
      <c r="M30" s="83"/>
      <c r="N30" s="83"/>
      <c r="O30" s="62"/>
      <c r="P30" s="62"/>
      <c r="Q30" s="62"/>
    </row>
    <row r="31" spans="1:18" x14ac:dyDescent="0.2">
      <c r="D31" s="1721" t="s">
        <v>54</v>
      </c>
      <c r="E31" s="1721"/>
      <c r="F31" s="1721"/>
      <c r="G31" s="1721"/>
      <c r="H31" s="1721"/>
      <c r="I31" s="1721"/>
      <c r="J31" s="1721"/>
      <c r="K31" s="1721"/>
      <c r="M31" s="1722" t="s">
        <v>55</v>
      </c>
      <c r="N31" s="1722"/>
    </row>
  </sheetData>
  <sheetProtection selectLockedCells="1" selectUnlockedCells="1"/>
  <mergeCells count="35">
    <mergeCell ref="P24:R26"/>
    <mergeCell ref="M31:N31"/>
    <mergeCell ref="D23:F23"/>
    <mergeCell ref="D24:K24"/>
    <mergeCell ref="D25:K25"/>
    <mergeCell ref="M25:N25"/>
    <mergeCell ref="D28:K28"/>
    <mergeCell ref="M28:N28"/>
    <mergeCell ref="D30:K30"/>
    <mergeCell ref="D26:F26"/>
    <mergeCell ref="D27:K27"/>
    <mergeCell ref="D31:K31"/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M8:M9"/>
    <mergeCell ref="N8:N9"/>
    <mergeCell ref="J8:K8"/>
    <mergeCell ref="F8:G8"/>
    <mergeCell ref="O8:O9"/>
    <mergeCell ref="Q8:Q9"/>
    <mergeCell ref="R8:R9"/>
    <mergeCell ref="L8:L9"/>
    <mergeCell ref="B10:C10"/>
    <mergeCell ref="D8:E8"/>
    <mergeCell ref="H8:H9"/>
    <mergeCell ref="I8:I9"/>
    <mergeCell ref="F10:G10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useFirstPageNumber="1" verticalDpi="300" r:id="rId1"/>
  <headerFooter scaleWithDoc="0">
    <oddFooter>&amp;RLapa &amp;P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AF6EF-1A1F-402B-8E95-63CB39B25290}">
  <sheetPr codeName="Sheet4">
    <tabColor theme="2" tint="-0.249977111117893"/>
  </sheetPr>
  <dimension ref="A1:T31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17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726">
        <v>2</v>
      </c>
      <c r="C10" s="1727"/>
      <c r="D10" s="1330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x14ac:dyDescent="0.2">
      <c r="A11" s="23">
        <v>1</v>
      </c>
      <c r="B11" s="24">
        <v>4213</v>
      </c>
      <c r="C11" s="25" t="s">
        <v>41</v>
      </c>
      <c r="D11" s="425">
        <v>0</v>
      </c>
      <c r="E11" s="426">
        <v>1.1399999999999999</v>
      </c>
      <c r="F11" s="50">
        <v>1.1399999999999999</v>
      </c>
      <c r="G11" s="51"/>
      <c r="H11" s="29" t="s">
        <v>42</v>
      </c>
      <c r="I11" s="30"/>
      <c r="J11" s="30"/>
      <c r="K11" s="30"/>
      <c r="L11" s="30"/>
      <c r="M11" s="30"/>
      <c r="N11" s="30"/>
      <c r="O11" s="30"/>
      <c r="P11" s="30"/>
      <c r="Q11" s="30">
        <v>46420020117</v>
      </c>
      <c r="R11" s="31">
        <v>46420020117</v>
      </c>
    </row>
    <row r="12" spans="1:20" x14ac:dyDescent="0.2">
      <c r="A12" s="32"/>
      <c r="B12" s="33"/>
      <c r="C12" s="34"/>
      <c r="D12" s="465">
        <v>1.1399999999999999</v>
      </c>
      <c r="E12" s="466">
        <v>4.21</v>
      </c>
      <c r="F12" s="1357">
        <v>3.07</v>
      </c>
      <c r="G12" s="1358"/>
      <c r="H12" s="37" t="s">
        <v>42</v>
      </c>
      <c r="I12" s="38"/>
      <c r="J12" s="38"/>
      <c r="K12" s="38"/>
      <c r="L12" s="38"/>
      <c r="M12" s="38"/>
      <c r="N12" s="38"/>
      <c r="O12" s="38"/>
      <c r="P12" s="38"/>
      <c r="Q12" s="38">
        <v>46420020117</v>
      </c>
      <c r="R12" s="39">
        <v>46420040095</v>
      </c>
    </row>
    <row r="13" spans="1:20" x14ac:dyDescent="0.2">
      <c r="A13" s="40"/>
      <c r="B13" s="41"/>
      <c r="C13" s="42"/>
      <c r="D13" s="429">
        <v>4.21</v>
      </c>
      <c r="E13" s="430">
        <v>6.88</v>
      </c>
      <c r="F13" s="55">
        <v>2.67</v>
      </c>
      <c r="G13" s="56">
        <f>SUM(F11:F13)</f>
        <v>6.88</v>
      </c>
      <c r="H13" s="46" t="s">
        <v>42</v>
      </c>
      <c r="I13" s="47"/>
      <c r="J13" s="47"/>
      <c r="K13" s="47"/>
      <c r="L13" s="47"/>
      <c r="M13" s="47"/>
      <c r="N13" s="47"/>
      <c r="O13" s="47"/>
      <c r="P13" s="47"/>
      <c r="Q13" s="47">
        <v>46420020117</v>
      </c>
      <c r="R13" s="48">
        <v>46420060195</v>
      </c>
    </row>
    <row r="14" spans="1:20" x14ac:dyDescent="0.2">
      <c r="A14" s="32">
        <v>2</v>
      </c>
      <c r="B14" s="33">
        <v>4230</v>
      </c>
      <c r="C14" s="49" t="s">
        <v>43</v>
      </c>
      <c r="D14" s="1377">
        <v>0</v>
      </c>
      <c r="E14" s="28">
        <v>0.4</v>
      </c>
      <c r="F14" s="50">
        <v>0.4</v>
      </c>
      <c r="G14" s="51"/>
      <c r="H14" s="52" t="s">
        <v>44</v>
      </c>
      <c r="I14" s="30"/>
      <c r="J14" s="30"/>
      <c r="K14" s="30"/>
      <c r="L14" s="30"/>
      <c r="M14" s="30"/>
      <c r="N14" s="30"/>
      <c r="O14" s="30"/>
      <c r="P14" s="30"/>
      <c r="Q14" s="53">
        <v>46420010256</v>
      </c>
      <c r="R14" s="53">
        <v>46420010256</v>
      </c>
    </row>
    <row r="15" spans="1:20" x14ac:dyDescent="0.2">
      <c r="A15" s="40"/>
      <c r="B15" s="41"/>
      <c r="C15" s="54"/>
      <c r="D15" s="1378">
        <v>0.4</v>
      </c>
      <c r="E15" s="45">
        <v>2.21</v>
      </c>
      <c r="F15" s="55">
        <v>1.81</v>
      </c>
      <c r="G15" s="56">
        <f>SUM(F14:F15)</f>
        <v>2.21</v>
      </c>
      <c r="H15" s="57" t="s">
        <v>42</v>
      </c>
      <c r="I15" s="47"/>
      <c r="J15" s="47"/>
      <c r="K15" s="47"/>
      <c r="L15" s="47"/>
      <c r="M15" s="47"/>
      <c r="N15" s="47"/>
      <c r="O15" s="47"/>
      <c r="P15" s="47"/>
      <c r="Q15" s="58">
        <v>46420010256</v>
      </c>
      <c r="R15" s="58">
        <v>46420010256</v>
      </c>
    </row>
    <row r="16" spans="1:20" ht="3.75" customHeight="1" x14ac:dyDescent="0.2"/>
    <row r="17" spans="1:18" ht="12.75" customHeight="1" x14ac:dyDescent="0.2">
      <c r="A17" s="63" t="s">
        <v>45</v>
      </c>
      <c r="B17" s="64"/>
      <c r="C17" s="65"/>
      <c r="D17" s="65"/>
      <c r="E17" s="66"/>
      <c r="F17" s="67">
        <f>SUM(F11:F15)</f>
        <v>9.09</v>
      </c>
      <c r="G17" s="1202"/>
      <c r="H17" s="68"/>
      <c r="I17" s="16"/>
      <c r="J17" s="69"/>
      <c r="K17" s="70" t="s">
        <v>46</v>
      </c>
      <c r="L17" s="71">
        <f>SUM(L11:L15)</f>
        <v>0</v>
      </c>
      <c r="M17" s="71">
        <f>SUM(M11:M15)</f>
        <v>0</v>
      </c>
      <c r="N17" s="62"/>
      <c r="O17" s="70" t="s">
        <v>1</v>
      </c>
      <c r="P17" s="71">
        <f>SUM(P11:P15)</f>
        <v>0</v>
      </c>
      <c r="Q17" s="62"/>
    </row>
    <row r="18" spans="1:18" ht="12.75" customHeight="1" x14ac:dyDescent="0.2">
      <c r="A18" s="72" t="s">
        <v>47</v>
      </c>
      <c r="B18" s="73"/>
      <c r="C18" s="74"/>
      <c r="D18" s="74"/>
      <c r="E18" s="75"/>
      <c r="F18" s="955">
        <f>SUMIF(H11:H15,"melnais",F11:F15)</f>
        <v>0.4</v>
      </c>
      <c r="G18" s="1354"/>
      <c r="H18" s="76"/>
      <c r="I18" s="77"/>
      <c r="J18" s="62"/>
      <c r="K18" s="62"/>
      <c r="L18" s="78"/>
      <c r="M18" s="78"/>
      <c r="N18" s="62"/>
      <c r="O18" s="62"/>
      <c r="P18" s="62"/>
      <c r="Q18" s="62"/>
    </row>
    <row r="19" spans="1:18" ht="12.75" customHeight="1" x14ac:dyDescent="0.2">
      <c r="A19" s="72" t="s">
        <v>48</v>
      </c>
      <c r="B19" s="73"/>
      <c r="C19" s="74"/>
      <c r="D19" s="74"/>
      <c r="E19" s="75"/>
      <c r="F19" s="955">
        <f>SUMIF(H11:H15,"bruģis",F11:F15)</f>
        <v>0</v>
      </c>
      <c r="G19" s="1354"/>
      <c r="I19" s="16"/>
      <c r="J19" s="62"/>
      <c r="N19" s="62"/>
      <c r="O19" s="62"/>
      <c r="P19" s="62"/>
      <c r="Q19" s="62"/>
    </row>
    <row r="20" spans="1:18" ht="12.75" customHeight="1" x14ac:dyDescent="0.2">
      <c r="A20" s="72" t="s">
        <v>49</v>
      </c>
      <c r="B20" s="73"/>
      <c r="C20" s="74"/>
      <c r="D20" s="74"/>
      <c r="E20" s="75"/>
      <c r="F20" s="955">
        <f>SUMIF(H11:H15,"grants",F11:F15)</f>
        <v>8.69</v>
      </c>
      <c r="G20" s="1354"/>
      <c r="I20" s="16"/>
      <c r="J20" s="62"/>
      <c r="N20" s="62"/>
      <c r="O20" s="62"/>
      <c r="P20" s="62"/>
      <c r="Q20" s="62"/>
    </row>
    <row r="21" spans="1:18" ht="12.75" customHeight="1" x14ac:dyDescent="0.2">
      <c r="A21" s="72" t="s">
        <v>50</v>
      </c>
      <c r="B21" s="73"/>
      <c r="C21" s="74"/>
      <c r="D21" s="74"/>
      <c r="E21" s="75"/>
      <c r="F21" s="955">
        <f>SUMIF(H11:H15,"cits segums",F11:F15)</f>
        <v>0</v>
      </c>
      <c r="G21" s="1354"/>
      <c r="H21" s="77"/>
      <c r="J21" s="79"/>
      <c r="N21" s="62"/>
      <c r="O21" s="62"/>
      <c r="P21" s="62"/>
      <c r="Q21" s="62"/>
    </row>
    <row r="22" spans="1:18" ht="5.25" customHeight="1" x14ac:dyDescent="0.2">
      <c r="D22" s="9"/>
      <c r="E22" s="9"/>
      <c r="F22" s="80"/>
      <c r="G22" s="80"/>
      <c r="H22" s="60"/>
      <c r="I22" s="16"/>
      <c r="J22" s="62"/>
      <c r="N22" s="62"/>
      <c r="O22" s="62"/>
      <c r="P22" s="62"/>
      <c r="Q22" s="62"/>
    </row>
    <row r="23" spans="1:18" ht="12.75" customHeight="1" x14ac:dyDescent="0.2">
      <c r="A23" s="5"/>
      <c r="B23" s="5"/>
      <c r="C23" s="6" t="s">
        <v>51</v>
      </c>
      <c r="D23" s="1720" t="str">
        <f>KOPA!$A$31</f>
        <v>2022.gada 18.oktobris</v>
      </c>
      <c r="E23" s="1720"/>
      <c r="F23" s="1720"/>
      <c r="G23" s="82"/>
      <c r="H23" s="81"/>
      <c r="I23" s="81"/>
      <c r="J23" s="82"/>
      <c r="K23" s="82"/>
      <c r="O23" s="62"/>
      <c r="P23" s="62"/>
      <c r="Q23" s="62"/>
    </row>
    <row r="24" spans="1:18" ht="12.75" customHeight="1" x14ac:dyDescent="0.2">
      <c r="A24" s="5"/>
      <c r="B24" s="5"/>
      <c r="C24" s="6" t="s">
        <v>52</v>
      </c>
      <c r="D24" s="1720" t="s">
        <v>53</v>
      </c>
      <c r="E24" s="1720"/>
      <c r="F24" s="1720"/>
      <c r="G24" s="1720"/>
      <c r="H24" s="1720"/>
      <c r="I24" s="1720"/>
      <c r="J24" s="1720"/>
      <c r="K24" s="1720"/>
      <c r="M24" s="83"/>
      <c r="N24" s="83"/>
      <c r="O24" s="62"/>
      <c r="P24" s="1725" t="s">
        <v>572</v>
      </c>
      <c r="Q24" s="1725"/>
      <c r="R24" s="1725"/>
    </row>
    <row r="25" spans="1:18" ht="12.75" customHeight="1" x14ac:dyDescent="0.2">
      <c r="A25" s="5"/>
      <c r="B25" s="5"/>
      <c r="C25" s="6"/>
      <c r="D25" s="1721" t="s">
        <v>54</v>
      </c>
      <c r="E25" s="1721"/>
      <c r="F25" s="1721"/>
      <c r="G25" s="1721"/>
      <c r="H25" s="1721"/>
      <c r="I25" s="1721"/>
      <c r="J25" s="1721"/>
      <c r="K25" s="1721"/>
      <c r="M25" s="1722" t="s">
        <v>55</v>
      </c>
      <c r="N25" s="1722"/>
      <c r="O25" s="62"/>
      <c r="P25" s="1725"/>
      <c r="Q25" s="1725"/>
      <c r="R25" s="1725"/>
    </row>
    <row r="26" spans="1:18" x14ac:dyDescent="0.2">
      <c r="A26" s="5"/>
      <c r="B26" s="5"/>
      <c r="C26" s="6" t="s">
        <v>51</v>
      </c>
      <c r="D26" s="1728" t="str">
        <f>D23</f>
        <v>2022.gada 18.oktobris</v>
      </c>
      <c r="E26" s="1728"/>
      <c r="F26" s="1728"/>
      <c r="G26" s="82"/>
      <c r="H26" s="81"/>
      <c r="I26" s="81"/>
      <c r="J26" s="82"/>
      <c r="K26" s="82"/>
      <c r="O26" s="62"/>
      <c r="P26" s="1725"/>
      <c r="Q26" s="1725"/>
      <c r="R26" s="1725"/>
    </row>
    <row r="27" spans="1:18" x14ac:dyDescent="0.2">
      <c r="A27" s="5"/>
      <c r="B27" s="5"/>
      <c r="C27" s="6" t="s">
        <v>56</v>
      </c>
      <c r="D27" s="1720" t="str">
        <f>KOPA!$N$31</f>
        <v>Dobeles novada domes priekšsēdētājs Ivars Gorskis</v>
      </c>
      <c r="E27" s="1720"/>
      <c r="F27" s="1720"/>
      <c r="G27" s="1720"/>
      <c r="H27" s="1720"/>
      <c r="I27" s="1720"/>
      <c r="J27" s="1720"/>
      <c r="K27" s="1720"/>
      <c r="M27" s="83"/>
      <c r="N27" s="83"/>
      <c r="O27" s="62"/>
      <c r="P27" s="824"/>
      <c r="Q27" s="824"/>
      <c r="R27" s="824"/>
    </row>
    <row r="28" spans="1:18" x14ac:dyDescent="0.2">
      <c r="A28" s="5"/>
      <c r="B28" s="5"/>
      <c r="C28" s="6"/>
      <c r="D28" s="1721" t="s">
        <v>54</v>
      </c>
      <c r="E28" s="1721"/>
      <c r="F28" s="1721"/>
      <c r="G28" s="1721"/>
      <c r="H28" s="1721"/>
      <c r="I28" s="1721"/>
      <c r="J28" s="1721"/>
      <c r="K28" s="1721"/>
      <c r="M28" s="1722" t="s">
        <v>55</v>
      </c>
      <c r="N28" s="1722"/>
      <c r="O28" s="62"/>
      <c r="P28" s="824"/>
      <c r="Q28" s="824"/>
      <c r="R28" s="824"/>
    </row>
    <row r="29" spans="1:18" x14ac:dyDescent="0.2">
      <c r="A29" s="5"/>
      <c r="B29" s="5"/>
      <c r="C29" s="6" t="s">
        <v>51</v>
      </c>
      <c r="D29" s="84" t="s">
        <v>57</v>
      </c>
      <c r="E29" s="84"/>
      <c r="F29" s="84"/>
      <c r="G29" s="81"/>
      <c r="H29" s="81"/>
      <c r="I29" s="81"/>
      <c r="J29" s="82"/>
      <c r="K29" s="82"/>
      <c r="O29" s="62"/>
      <c r="P29" s="62"/>
      <c r="Q29" s="62"/>
    </row>
    <row r="30" spans="1:18" x14ac:dyDescent="0.2">
      <c r="A30" s="5"/>
      <c r="B30" s="5"/>
      <c r="C30" s="6" t="s">
        <v>58</v>
      </c>
      <c r="D30" s="1720" t="s">
        <v>1088</v>
      </c>
      <c r="E30" s="1720"/>
      <c r="F30" s="1720"/>
      <c r="G30" s="1720"/>
      <c r="H30" s="1720"/>
      <c r="I30" s="1720"/>
      <c r="J30" s="1720"/>
      <c r="K30" s="1720"/>
      <c r="M30" s="83"/>
      <c r="N30" s="83"/>
      <c r="O30" s="62"/>
      <c r="P30" s="62"/>
      <c r="Q30" s="62"/>
    </row>
    <row r="31" spans="1:18" x14ac:dyDescent="0.2">
      <c r="D31" s="1721" t="s">
        <v>54</v>
      </c>
      <c r="E31" s="1721"/>
      <c r="F31" s="1721"/>
      <c r="G31" s="1721"/>
      <c r="H31" s="1721"/>
      <c r="I31" s="1721"/>
      <c r="J31" s="1721"/>
      <c r="K31" s="1721"/>
      <c r="M31" s="1722" t="s">
        <v>55</v>
      </c>
      <c r="N31" s="1722"/>
    </row>
  </sheetData>
  <sheetProtection selectLockedCells="1" selectUnlockedCells="1"/>
  <mergeCells count="35"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  <mergeCell ref="M31:N31"/>
    <mergeCell ref="Q8:Q9"/>
    <mergeCell ref="D27:K27"/>
    <mergeCell ref="D28:K28"/>
    <mergeCell ref="M28:N28"/>
    <mergeCell ref="D30:K30"/>
    <mergeCell ref="F8:G8"/>
    <mergeCell ref="F10:G10"/>
    <mergeCell ref="P24:R26"/>
    <mergeCell ref="D26:F26"/>
    <mergeCell ref="I8:I9"/>
    <mergeCell ref="J8:K8"/>
    <mergeCell ref="L8:L9"/>
    <mergeCell ref="D31:K31"/>
    <mergeCell ref="B10:C10"/>
    <mergeCell ref="D23:F23"/>
    <mergeCell ref="D24:K24"/>
    <mergeCell ref="D25:K25"/>
    <mergeCell ref="M25:N25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D0080-B33F-4550-B567-DC59107C1668}">
  <sheetPr codeName="Sheet40"/>
  <dimension ref="A1:S42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19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19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5"/>
      <c r="C3" s="6"/>
      <c r="D3" s="1702" t="s">
        <v>515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</row>
    <row r="4" spans="1:19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19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19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19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19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19" s="22" customFormat="1" ht="12" customHeight="1" x14ac:dyDescent="0.2">
      <c r="A10" s="19">
        <v>1</v>
      </c>
      <c r="B10" s="1726">
        <v>2</v>
      </c>
      <c r="C10" s="1727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19" x14ac:dyDescent="0.2">
      <c r="A11" s="248">
        <v>1</v>
      </c>
      <c r="B11" s="356">
        <v>8410</v>
      </c>
      <c r="C11" s="357" t="s">
        <v>516</v>
      </c>
      <c r="D11" s="705">
        <v>0</v>
      </c>
      <c r="E11" s="705">
        <f t="shared" ref="E11:E26" si="0">D11+F11</f>
        <v>0.02</v>
      </c>
      <c r="F11" s="1455">
        <v>0.02</v>
      </c>
      <c r="G11" s="1456"/>
      <c r="H11" s="718" t="s">
        <v>42</v>
      </c>
      <c r="I11" s="248"/>
      <c r="J11" s="248"/>
      <c r="K11" s="248"/>
      <c r="L11" s="248"/>
      <c r="M11" s="248"/>
      <c r="N11" s="248"/>
      <c r="O11" s="248"/>
      <c r="P11" s="248"/>
      <c r="Q11" s="248">
        <v>46840060090</v>
      </c>
      <c r="R11" s="248">
        <v>46840060090</v>
      </c>
    </row>
    <row r="12" spans="1:19" x14ac:dyDescent="0.2">
      <c r="A12" s="107"/>
      <c r="B12" s="335"/>
      <c r="C12" s="336"/>
      <c r="D12" s="341">
        <f>E11</f>
        <v>0.02</v>
      </c>
      <c r="E12" s="341">
        <f t="shared" si="0"/>
        <v>0.48000000000000004</v>
      </c>
      <c r="F12" s="1284">
        <v>0.46</v>
      </c>
      <c r="G12" s="1185"/>
      <c r="H12" s="342" t="s">
        <v>44</v>
      </c>
      <c r="I12" s="38"/>
      <c r="J12" s="38"/>
      <c r="K12" s="38"/>
      <c r="L12" s="38"/>
      <c r="M12" s="38"/>
      <c r="N12" s="38"/>
      <c r="O12" s="38"/>
      <c r="P12" s="38"/>
      <c r="Q12" s="38">
        <v>46840060090</v>
      </c>
      <c r="R12" s="38">
        <v>46840060090</v>
      </c>
    </row>
    <row r="13" spans="1:19" x14ac:dyDescent="0.2">
      <c r="A13" s="224"/>
      <c r="B13" s="368"/>
      <c r="C13" s="369"/>
      <c r="D13" s="360">
        <f>E12</f>
        <v>0.48000000000000004</v>
      </c>
      <c r="E13" s="360">
        <f t="shared" si="0"/>
        <v>0.95</v>
      </c>
      <c r="F13" s="1408">
        <v>0.47</v>
      </c>
      <c r="G13" s="1266">
        <f>SUM(F11:F13)</f>
        <v>0.95</v>
      </c>
      <c r="H13" s="347" t="s">
        <v>42</v>
      </c>
      <c r="I13" s="234"/>
      <c r="J13" s="234"/>
      <c r="K13" s="234"/>
      <c r="L13" s="234"/>
      <c r="M13" s="234"/>
      <c r="N13" s="234"/>
      <c r="O13" s="234"/>
      <c r="P13" s="234"/>
      <c r="Q13" s="234">
        <v>46840060090</v>
      </c>
      <c r="R13" s="234">
        <v>46840060090</v>
      </c>
    </row>
    <row r="14" spans="1:19" x14ac:dyDescent="0.2">
      <c r="A14" s="248">
        <v>2</v>
      </c>
      <c r="B14" s="356">
        <v>8421</v>
      </c>
      <c r="C14" s="357" t="s">
        <v>517</v>
      </c>
      <c r="D14" s="705">
        <v>0</v>
      </c>
      <c r="E14" s="705">
        <f t="shared" si="0"/>
        <v>0.11</v>
      </c>
      <c r="F14" s="1455">
        <v>0.11</v>
      </c>
      <c r="G14" s="1456"/>
      <c r="H14" s="718" t="s">
        <v>42</v>
      </c>
      <c r="I14" s="248"/>
      <c r="J14" s="248"/>
      <c r="K14" s="248"/>
      <c r="L14" s="248"/>
      <c r="M14" s="248"/>
      <c r="N14" s="248"/>
      <c r="O14" s="248"/>
      <c r="P14" s="248"/>
      <c r="Q14" s="248">
        <v>46840040182</v>
      </c>
      <c r="R14" s="248">
        <v>46840040182</v>
      </c>
    </row>
    <row r="15" spans="1:19" x14ac:dyDescent="0.2">
      <c r="A15" s="107"/>
      <c r="B15" s="335"/>
      <c r="C15" s="336"/>
      <c r="D15" s="341">
        <f>E14</f>
        <v>0.11</v>
      </c>
      <c r="E15" s="341">
        <f t="shared" si="0"/>
        <v>0.73</v>
      </c>
      <c r="F15" s="1284">
        <v>0.62</v>
      </c>
      <c r="G15" s="1185"/>
      <c r="H15" s="342" t="s">
        <v>42</v>
      </c>
      <c r="I15" s="38"/>
      <c r="J15" s="38"/>
      <c r="K15" s="38"/>
      <c r="L15" s="38"/>
      <c r="M15" s="38"/>
      <c r="N15" s="38"/>
      <c r="O15" s="38"/>
      <c r="P15" s="38"/>
      <c r="Q15" s="38">
        <v>46840040184</v>
      </c>
      <c r="R15" s="38">
        <v>46840040184</v>
      </c>
    </row>
    <row r="16" spans="1:19" x14ac:dyDescent="0.2">
      <c r="A16" s="107"/>
      <c r="B16" s="335"/>
      <c r="C16" s="336"/>
      <c r="D16" s="360">
        <f>E15</f>
        <v>0.73</v>
      </c>
      <c r="E16" s="360">
        <f t="shared" si="0"/>
        <v>0.8</v>
      </c>
      <c r="F16" s="1408">
        <v>7.0000000000000007E-2</v>
      </c>
      <c r="G16" s="1266"/>
      <c r="H16" s="347" t="s">
        <v>42</v>
      </c>
      <c r="I16" s="234"/>
      <c r="J16" s="234"/>
      <c r="K16" s="234"/>
      <c r="L16" s="234"/>
      <c r="M16" s="234"/>
      <c r="N16" s="234"/>
      <c r="O16" s="234"/>
      <c r="P16" s="234"/>
      <c r="Q16" s="234">
        <v>46840040184</v>
      </c>
      <c r="R16" s="234">
        <v>46840010073</v>
      </c>
    </row>
    <row r="17" spans="1:18" x14ac:dyDescent="0.2">
      <c r="A17" s="224"/>
      <c r="B17" s="368"/>
      <c r="C17" s="369"/>
      <c r="D17" s="352">
        <f>E16</f>
        <v>0.8</v>
      </c>
      <c r="E17" s="352">
        <f t="shared" si="0"/>
        <v>1.1000000000000001</v>
      </c>
      <c r="F17" s="258">
        <v>0.3</v>
      </c>
      <c r="G17" s="1266">
        <f>SUM(F14:F17)</f>
        <v>1.1000000000000001</v>
      </c>
      <c r="H17" s="353" t="s">
        <v>44</v>
      </c>
      <c r="I17" s="47"/>
      <c r="J17" s="47"/>
      <c r="K17" s="47"/>
      <c r="L17" s="47"/>
      <c r="M17" s="47"/>
      <c r="N17" s="47"/>
      <c r="O17" s="47"/>
      <c r="P17" s="47"/>
      <c r="Q17" s="47">
        <v>46840040184</v>
      </c>
      <c r="R17" s="47">
        <v>46840010073</v>
      </c>
    </row>
    <row r="18" spans="1:18" x14ac:dyDescent="0.2">
      <c r="A18" s="248">
        <v>3</v>
      </c>
      <c r="B18" s="356">
        <v>8424</v>
      </c>
      <c r="C18" s="357" t="s">
        <v>518</v>
      </c>
      <c r="D18" s="337">
        <v>0</v>
      </c>
      <c r="E18" s="337">
        <f t="shared" si="0"/>
        <v>1.1100000000000001</v>
      </c>
      <c r="F18" s="251">
        <v>1.1100000000000001</v>
      </c>
      <c r="G18" s="252"/>
      <c r="H18" s="253" t="s">
        <v>42</v>
      </c>
      <c r="I18" s="30"/>
      <c r="J18" s="30"/>
      <c r="K18" s="30"/>
      <c r="L18" s="30"/>
      <c r="M18" s="30"/>
      <c r="N18" s="30"/>
      <c r="O18" s="30"/>
      <c r="P18" s="30"/>
      <c r="Q18" s="30">
        <v>46840010076</v>
      </c>
      <c r="R18" s="30">
        <v>46840010076</v>
      </c>
    </row>
    <row r="19" spans="1:18" x14ac:dyDescent="0.2">
      <c r="A19" s="224"/>
      <c r="B19" s="480"/>
      <c r="C19" s="369"/>
      <c r="D19" s="370">
        <f>E18</f>
        <v>1.1100000000000001</v>
      </c>
      <c r="E19" s="370">
        <f t="shared" si="0"/>
        <v>2.0300000000000002</v>
      </c>
      <c r="F19" s="1411">
        <v>0.92</v>
      </c>
      <c r="G19" s="1412">
        <f>SUM(F18:F19)</f>
        <v>2.0300000000000002</v>
      </c>
      <c r="H19" s="371" t="s">
        <v>42</v>
      </c>
      <c r="I19" s="224"/>
      <c r="J19" s="224"/>
      <c r="K19" s="224"/>
      <c r="L19" s="224"/>
      <c r="M19" s="224"/>
      <c r="N19" s="224"/>
      <c r="O19" s="224"/>
      <c r="P19" s="224"/>
      <c r="Q19" s="224">
        <v>46840010076</v>
      </c>
      <c r="R19" s="224">
        <v>46840020074</v>
      </c>
    </row>
    <row r="20" spans="1:18" x14ac:dyDescent="0.2">
      <c r="A20" s="248">
        <v>4</v>
      </c>
      <c r="B20" s="356">
        <v>8428</v>
      </c>
      <c r="C20" s="357" t="s">
        <v>519</v>
      </c>
      <c r="D20" s="705">
        <v>0</v>
      </c>
      <c r="E20" s="705">
        <f t="shared" si="0"/>
        <v>0.38</v>
      </c>
      <c r="F20" s="1455">
        <v>0.38</v>
      </c>
      <c r="G20" s="1456"/>
      <c r="H20" s="718" t="s">
        <v>42</v>
      </c>
      <c r="I20" s="248"/>
      <c r="J20" s="248"/>
      <c r="K20" s="248"/>
      <c r="L20" s="248"/>
      <c r="M20" s="248"/>
      <c r="N20" s="248"/>
      <c r="O20" s="248"/>
      <c r="P20" s="248"/>
      <c r="Q20" s="248">
        <v>46840070132</v>
      </c>
      <c r="R20" s="248">
        <v>46840070132</v>
      </c>
    </row>
    <row r="21" spans="1:18" x14ac:dyDescent="0.2">
      <c r="A21" s="107"/>
      <c r="B21" s="335"/>
      <c r="C21" s="336"/>
      <c r="D21" s="341">
        <f>E20</f>
        <v>0.38</v>
      </c>
      <c r="E21" s="341">
        <f t="shared" si="0"/>
        <v>0.67999999999999994</v>
      </c>
      <c r="F21" s="1284">
        <v>0.3</v>
      </c>
      <c r="G21" s="1185"/>
      <c r="H21" s="342" t="s">
        <v>44</v>
      </c>
      <c r="I21" s="38"/>
      <c r="J21" s="38"/>
      <c r="K21" s="38"/>
      <c r="L21" s="38"/>
      <c r="M21" s="38"/>
      <c r="N21" s="38"/>
      <c r="O21" s="38"/>
      <c r="P21" s="38"/>
      <c r="Q21" s="38">
        <v>46840070132</v>
      </c>
      <c r="R21" s="38">
        <v>46840070132</v>
      </c>
    </row>
    <row r="22" spans="1:18" x14ac:dyDescent="0.2">
      <c r="A22" s="224"/>
      <c r="B22" s="368"/>
      <c r="C22" s="369"/>
      <c r="D22" s="370">
        <f>E21</f>
        <v>0.67999999999999994</v>
      </c>
      <c r="E22" s="370">
        <f t="shared" si="0"/>
        <v>1.19</v>
      </c>
      <c r="F22" s="1411">
        <v>0.51</v>
      </c>
      <c r="G22" s="1412">
        <f>SUM(F20:F22)</f>
        <v>1.19</v>
      </c>
      <c r="H22" s="371" t="s">
        <v>42</v>
      </c>
      <c r="I22" s="224"/>
      <c r="J22" s="224"/>
      <c r="K22" s="224"/>
      <c r="L22" s="224"/>
      <c r="M22" s="224"/>
      <c r="N22" s="224"/>
      <c r="O22" s="224"/>
      <c r="P22" s="224"/>
      <c r="Q22" s="224">
        <v>46840070132</v>
      </c>
      <c r="R22" s="224">
        <v>46840070132</v>
      </c>
    </row>
    <row r="23" spans="1:18" x14ac:dyDescent="0.2">
      <c r="A23" s="92">
        <v>5</v>
      </c>
      <c r="B23" s="98">
        <v>8431</v>
      </c>
      <c r="C23" s="385" t="s">
        <v>520</v>
      </c>
      <c r="D23" s="386">
        <v>0</v>
      </c>
      <c r="E23" s="386">
        <f t="shared" si="0"/>
        <v>0.7</v>
      </c>
      <c r="F23" s="1413">
        <v>0.7</v>
      </c>
      <c r="G23" s="1414">
        <f>F23</f>
        <v>0.7</v>
      </c>
      <c r="H23" s="387" t="s">
        <v>44</v>
      </c>
      <c r="I23" s="92"/>
      <c r="J23" s="92"/>
      <c r="K23" s="92"/>
      <c r="L23" s="92"/>
      <c r="M23" s="92"/>
      <c r="N23" s="92"/>
      <c r="O23" s="92"/>
      <c r="P23" s="92"/>
      <c r="Q23" s="92">
        <v>46840040182</v>
      </c>
      <c r="R23" s="92">
        <v>46840040182</v>
      </c>
    </row>
    <row r="24" spans="1:18" x14ac:dyDescent="0.2">
      <c r="A24" s="248">
        <v>6</v>
      </c>
      <c r="B24" s="356">
        <v>8432</v>
      </c>
      <c r="C24" s="357" t="s">
        <v>521</v>
      </c>
      <c r="D24" s="337">
        <v>0</v>
      </c>
      <c r="E24" s="337">
        <f t="shared" si="0"/>
        <v>0.23</v>
      </c>
      <c r="F24" s="251">
        <v>0.23</v>
      </c>
      <c r="G24" s="252"/>
      <c r="H24" s="253" t="s">
        <v>42</v>
      </c>
      <c r="I24" s="30"/>
      <c r="J24" s="30"/>
      <c r="K24" s="30"/>
      <c r="L24" s="30"/>
      <c r="M24" s="30"/>
      <c r="N24" s="30"/>
      <c r="O24" s="30"/>
      <c r="P24" s="30"/>
      <c r="Q24" s="30">
        <v>46840040181</v>
      </c>
      <c r="R24" s="30">
        <v>46840040181</v>
      </c>
    </row>
    <row r="25" spans="1:18" x14ac:dyDescent="0.2">
      <c r="A25" s="224"/>
      <c r="B25" s="480"/>
      <c r="C25" s="369"/>
      <c r="D25" s="370">
        <f>E24</f>
        <v>0.23</v>
      </c>
      <c r="E25" s="370">
        <f t="shared" si="0"/>
        <v>0.53</v>
      </c>
      <c r="F25" s="1411">
        <v>0.3</v>
      </c>
      <c r="G25" s="1412">
        <f>SUM(F24:F25)</f>
        <v>0.53</v>
      </c>
      <c r="H25" s="371" t="s">
        <v>44</v>
      </c>
      <c r="I25" s="224"/>
      <c r="J25" s="224"/>
      <c r="K25" s="224"/>
      <c r="L25" s="224"/>
      <c r="M25" s="224"/>
      <c r="N25" s="224"/>
      <c r="O25" s="224"/>
      <c r="P25" s="224"/>
      <c r="Q25" s="224">
        <v>46840040181</v>
      </c>
      <c r="R25" s="224">
        <v>46840040181</v>
      </c>
    </row>
    <row r="26" spans="1:18" x14ac:dyDescent="0.2">
      <c r="A26" s="92">
        <v>7</v>
      </c>
      <c r="B26" s="613">
        <v>8433</v>
      </c>
      <c r="C26" s="770" t="s">
        <v>522</v>
      </c>
      <c r="D26" s="386">
        <v>0</v>
      </c>
      <c r="E26" s="386">
        <f t="shared" si="0"/>
        <v>0.45</v>
      </c>
      <c r="F26" s="1413">
        <v>0.45</v>
      </c>
      <c r="G26" s="1414">
        <f>F26</f>
        <v>0.45</v>
      </c>
      <c r="H26" s="387" t="s">
        <v>44</v>
      </c>
      <c r="I26" s="92"/>
      <c r="J26" s="92"/>
      <c r="K26" s="92"/>
      <c r="L26" s="92"/>
      <c r="M26" s="92"/>
      <c r="N26" s="92"/>
      <c r="O26" s="92"/>
      <c r="P26" s="92"/>
      <c r="Q26" s="92">
        <v>46840040185</v>
      </c>
      <c r="R26" s="92">
        <v>46840040185</v>
      </c>
    </row>
    <row r="27" spans="1:18" ht="3.75" customHeight="1" x14ac:dyDescent="0.2"/>
    <row r="28" spans="1:18" ht="12.75" customHeight="1" x14ac:dyDescent="0.2">
      <c r="A28" s="63" t="s">
        <v>101</v>
      </c>
      <c r="B28" s="64"/>
      <c r="C28" s="65"/>
      <c r="D28" s="65"/>
      <c r="E28" s="66"/>
      <c r="F28" s="67">
        <f>SUM(F11:F26)</f>
        <v>6.95</v>
      </c>
      <c r="G28" s="1202"/>
      <c r="H28" s="68"/>
      <c r="I28" s="16"/>
      <c r="J28" s="69"/>
      <c r="K28" s="70" t="s">
        <v>46</v>
      </c>
      <c r="L28" s="71">
        <f>SUM(L11:L25)</f>
        <v>0</v>
      </c>
      <c r="M28" s="71">
        <f>SUM(M11:M25)</f>
        <v>0</v>
      </c>
      <c r="N28" s="62"/>
      <c r="O28" s="70" t="s">
        <v>1</v>
      </c>
      <c r="P28" s="71">
        <f>SUM(P11:P25)</f>
        <v>0</v>
      </c>
      <c r="Q28" s="62"/>
    </row>
    <row r="29" spans="1:18" ht="12.75" customHeight="1" x14ac:dyDescent="0.2">
      <c r="A29" s="72" t="s">
        <v>47</v>
      </c>
      <c r="B29" s="73"/>
      <c r="C29" s="74"/>
      <c r="D29" s="74"/>
      <c r="E29" s="75"/>
      <c r="F29" s="955">
        <f>SUMIF($H$11:H26,"melnais",$F$11:F26)</f>
        <v>2.5100000000000002</v>
      </c>
      <c r="G29" s="1203"/>
      <c r="H29" s="76"/>
      <c r="I29" s="77"/>
      <c r="J29" s="62"/>
      <c r="K29" s="62"/>
      <c r="L29" s="78"/>
      <c r="M29" s="78"/>
      <c r="N29" s="62"/>
      <c r="O29" s="62"/>
      <c r="P29" s="62"/>
      <c r="Q29" s="62"/>
    </row>
    <row r="30" spans="1:18" ht="12.75" customHeight="1" x14ac:dyDescent="0.2">
      <c r="A30" s="72" t="s">
        <v>48</v>
      </c>
      <c r="B30" s="73"/>
      <c r="C30" s="74"/>
      <c r="D30" s="74"/>
      <c r="E30" s="75"/>
      <c r="F30" s="955">
        <f>SUMIF($H$11:H26,"bruģis",$F$11:F26)</f>
        <v>0</v>
      </c>
      <c r="G30" s="1203"/>
      <c r="I30" s="16"/>
      <c r="J30" s="62"/>
      <c r="N30" s="62"/>
      <c r="O30" s="62"/>
      <c r="P30" s="62"/>
      <c r="Q30" s="62"/>
    </row>
    <row r="31" spans="1:18" ht="12.75" customHeight="1" x14ac:dyDescent="0.2">
      <c r="A31" s="72" t="s">
        <v>49</v>
      </c>
      <c r="B31" s="73"/>
      <c r="C31" s="74"/>
      <c r="D31" s="74"/>
      <c r="E31" s="75"/>
      <c r="F31" s="955">
        <f>SUMIF($H$11:H26,"grants",$F$11:F26)</f>
        <v>4.4400000000000004</v>
      </c>
      <c r="G31" s="1203"/>
      <c r="I31" s="16"/>
      <c r="J31" s="62"/>
      <c r="N31" s="62"/>
      <c r="O31" s="62"/>
      <c r="P31" s="62"/>
      <c r="Q31" s="62"/>
    </row>
    <row r="32" spans="1:18" ht="12.75" customHeight="1" x14ac:dyDescent="0.2">
      <c r="A32" s="72" t="s">
        <v>50</v>
      </c>
      <c r="B32" s="73"/>
      <c r="C32" s="74"/>
      <c r="D32" s="74"/>
      <c r="E32" s="75"/>
      <c r="F32" s="955">
        <f>SUMIF($H$11:H26,"cits segums",$F$11:F26)</f>
        <v>0</v>
      </c>
      <c r="G32" s="1203"/>
      <c r="H32" s="77"/>
      <c r="I32" s="16"/>
      <c r="J32" s="79"/>
      <c r="N32" s="62"/>
      <c r="O32" s="62"/>
      <c r="P32" s="62"/>
      <c r="Q32" s="62"/>
    </row>
    <row r="33" spans="1:18" ht="5.25" customHeight="1" x14ac:dyDescent="0.2">
      <c r="D33" s="9"/>
      <c r="E33" s="9"/>
      <c r="F33" s="80"/>
      <c r="G33" s="80"/>
      <c r="H33" s="60"/>
      <c r="I33" s="16"/>
      <c r="J33" s="62"/>
      <c r="N33" s="62"/>
      <c r="O33" s="62"/>
      <c r="P33" s="62"/>
      <c r="Q33" s="62"/>
    </row>
    <row r="34" spans="1:18" ht="12.75" customHeight="1" x14ac:dyDescent="0.2">
      <c r="A34" s="5"/>
      <c r="B34" s="5"/>
      <c r="C34" s="6" t="s">
        <v>51</v>
      </c>
      <c r="D34" s="1720" t="str">
        <f>KOPA!$A$31</f>
        <v>2022.gada 18.oktobris</v>
      </c>
      <c r="E34" s="1720"/>
      <c r="F34" s="1720"/>
      <c r="G34" s="82"/>
      <c r="H34" s="81"/>
      <c r="I34" s="81"/>
      <c r="J34" s="82"/>
      <c r="K34" s="82"/>
      <c r="O34" s="62"/>
      <c r="P34" s="62"/>
      <c r="Q34" s="62"/>
    </row>
    <row r="35" spans="1:18" ht="12.75" customHeight="1" x14ac:dyDescent="0.2">
      <c r="A35" s="5"/>
      <c r="B35" s="5"/>
      <c r="C35" s="6" t="s">
        <v>52</v>
      </c>
      <c r="D35" s="1720" t="s">
        <v>53</v>
      </c>
      <c r="E35" s="1720"/>
      <c r="F35" s="1720"/>
      <c r="G35" s="1720"/>
      <c r="H35" s="1720"/>
      <c r="I35" s="1720"/>
      <c r="J35" s="1720"/>
      <c r="K35" s="1720"/>
      <c r="M35" s="83"/>
      <c r="N35" s="83"/>
      <c r="O35" s="62"/>
      <c r="P35" s="1725" t="s">
        <v>572</v>
      </c>
      <c r="Q35" s="1725"/>
      <c r="R35" s="1725"/>
    </row>
    <row r="36" spans="1:18" ht="12.75" customHeight="1" x14ac:dyDescent="0.2">
      <c r="A36" s="5"/>
      <c r="B36" s="5"/>
      <c r="C36" s="6"/>
      <c r="D36" s="1721" t="s">
        <v>54</v>
      </c>
      <c r="E36" s="1721"/>
      <c r="F36" s="1721"/>
      <c r="G36" s="1721"/>
      <c r="H36" s="1721"/>
      <c r="I36" s="1721"/>
      <c r="J36" s="1721"/>
      <c r="K36" s="1721"/>
      <c r="M36" s="1722" t="s">
        <v>55</v>
      </c>
      <c r="N36" s="1722"/>
      <c r="O36" s="62"/>
      <c r="P36" s="1725"/>
      <c r="Q36" s="1725"/>
      <c r="R36" s="1725"/>
    </row>
    <row r="37" spans="1:18" x14ac:dyDescent="0.2">
      <c r="A37" s="5"/>
      <c r="B37" s="5"/>
      <c r="C37" s="6" t="s">
        <v>51</v>
      </c>
      <c r="D37" s="1728" t="str">
        <f>D34</f>
        <v>2022.gada 18.oktobris</v>
      </c>
      <c r="E37" s="1728"/>
      <c r="F37" s="1728"/>
      <c r="G37" s="82"/>
      <c r="H37" s="81"/>
      <c r="I37" s="81"/>
      <c r="J37" s="82"/>
      <c r="K37" s="82"/>
      <c r="O37" s="62"/>
      <c r="P37" s="1725"/>
      <c r="Q37" s="1725"/>
      <c r="R37" s="1725"/>
    </row>
    <row r="38" spans="1:18" x14ac:dyDescent="0.2">
      <c r="A38" s="5"/>
      <c r="B38" s="5"/>
      <c r="C38" s="6" t="s">
        <v>56</v>
      </c>
      <c r="D38" s="1720" t="str">
        <f>KOPA!$N$31</f>
        <v>Dobeles novada domes priekšsēdētājs Ivars Gorskis</v>
      </c>
      <c r="E38" s="1720"/>
      <c r="F38" s="1720"/>
      <c r="G38" s="1720"/>
      <c r="H38" s="1720"/>
      <c r="I38" s="1720"/>
      <c r="J38" s="1720"/>
      <c r="K38" s="1720"/>
      <c r="M38" s="83"/>
      <c r="N38" s="83"/>
      <c r="O38" s="62"/>
      <c r="P38" s="824"/>
      <c r="Q38" s="824"/>
      <c r="R38" s="824"/>
    </row>
    <row r="39" spans="1:18" x14ac:dyDescent="0.2">
      <c r="A39" s="5"/>
      <c r="B39" s="5"/>
      <c r="C39" s="6"/>
      <c r="D39" s="1721" t="s">
        <v>54</v>
      </c>
      <c r="E39" s="1721"/>
      <c r="F39" s="1721"/>
      <c r="G39" s="1721"/>
      <c r="H39" s="1721"/>
      <c r="I39" s="1721"/>
      <c r="J39" s="1721"/>
      <c r="K39" s="1721"/>
      <c r="M39" s="1722" t="s">
        <v>55</v>
      </c>
      <c r="N39" s="1722"/>
      <c r="O39" s="62"/>
      <c r="P39" s="62"/>
      <c r="Q39" s="62"/>
    </row>
    <row r="40" spans="1:18" x14ac:dyDescent="0.2">
      <c r="A40" s="5"/>
      <c r="B40" s="5"/>
      <c r="C40" s="6" t="s">
        <v>51</v>
      </c>
      <c r="D40" s="84" t="s">
        <v>57</v>
      </c>
      <c r="E40" s="84"/>
      <c r="F40" s="84"/>
      <c r="G40" s="81"/>
      <c r="H40" s="81"/>
      <c r="I40" s="81"/>
      <c r="J40" s="82"/>
      <c r="K40" s="82"/>
      <c r="O40" s="62"/>
      <c r="P40" s="62"/>
      <c r="Q40" s="62"/>
    </row>
    <row r="41" spans="1:18" x14ac:dyDescent="0.2">
      <c r="A41" s="5"/>
      <c r="B41" s="5"/>
      <c r="C41" s="6" t="s">
        <v>58</v>
      </c>
      <c r="D41" s="1720" t="s">
        <v>1088</v>
      </c>
      <c r="E41" s="1720"/>
      <c r="F41" s="1720"/>
      <c r="G41" s="1720"/>
      <c r="H41" s="1720"/>
      <c r="I41" s="1720"/>
      <c r="J41" s="1720"/>
      <c r="K41" s="1720"/>
      <c r="M41" s="83"/>
      <c r="N41" s="83"/>
      <c r="O41" s="62"/>
      <c r="P41" s="62"/>
      <c r="Q41" s="62"/>
    </row>
    <row r="42" spans="1:18" x14ac:dyDescent="0.2">
      <c r="D42" s="1721" t="s">
        <v>54</v>
      </c>
      <c r="E42" s="1721"/>
      <c r="F42" s="1721"/>
      <c r="G42" s="1721"/>
      <c r="H42" s="1721"/>
      <c r="I42" s="1721"/>
      <c r="J42" s="1721"/>
      <c r="K42" s="1721"/>
      <c r="M42" s="1722" t="s">
        <v>55</v>
      </c>
      <c r="N42" s="1722"/>
    </row>
  </sheetData>
  <sheetProtection selectLockedCells="1" selectUnlockedCells="1"/>
  <mergeCells count="35"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  <mergeCell ref="M42:N42"/>
    <mergeCell ref="Q8:Q9"/>
    <mergeCell ref="D38:K38"/>
    <mergeCell ref="D39:K39"/>
    <mergeCell ref="M39:N39"/>
    <mergeCell ref="D41:K41"/>
    <mergeCell ref="F8:G8"/>
    <mergeCell ref="F10:G10"/>
    <mergeCell ref="P35:R37"/>
    <mergeCell ref="D37:F37"/>
    <mergeCell ref="I8:I9"/>
    <mergeCell ref="J8:K8"/>
    <mergeCell ref="L8:L9"/>
    <mergeCell ref="D42:K42"/>
    <mergeCell ref="B10:C10"/>
    <mergeCell ref="D34:F34"/>
    <mergeCell ref="D35:K35"/>
    <mergeCell ref="D36:K36"/>
    <mergeCell ref="M36:N36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72C23-4442-4E4D-827D-B0B4BCC1992C}">
  <sheetPr codeName="Sheet41"/>
  <dimension ref="A1:S49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19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19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5"/>
      <c r="C3" s="6"/>
      <c r="D3" s="1702" t="s">
        <v>523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</row>
    <row r="4" spans="1:19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19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19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19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19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19" s="22" customFormat="1" ht="12" customHeight="1" x14ac:dyDescent="0.2">
      <c r="A10" s="19">
        <v>1</v>
      </c>
      <c r="B10" s="1726">
        <v>2</v>
      </c>
      <c r="C10" s="1727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19" s="9" customFormat="1" ht="22.5" x14ac:dyDescent="0.2">
      <c r="A11" s="92">
        <v>1</v>
      </c>
      <c r="B11" s="98">
        <v>8401</v>
      </c>
      <c r="C11" s="771" t="s">
        <v>524</v>
      </c>
      <c r="D11" s="386">
        <v>0</v>
      </c>
      <c r="E11" s="386">
        <f>D11+F11+0.01</f>
        <v>2.4099999999999997</v>
      </c>
      <c r="F11" s="1413">
        <v>2.4</v>
      </c>
      <c r="G11" s="1414">
        <f>F11</f>
        <v>2.4</v>
      </c>
      <c r="H11" s="387" t="s">
        <v>42</v>
      </c>
      <c r="I11" s="92" t="s">
        <v>525</v>
      </c>
      <c r="J11" s="92">
        <v>0.16</v>
      </c>
      <c r="K11" s="321" t="s">
        <v>1071</v>
      </c>
      <c r="L11" s="92">
        <v>9.8000000000000007</v>
      </c>
      <c r="M11" s="92">
        <v>46</v>
      </c>
      <c r="N11" s="92"/>
      <c r="O11" s="92" t="s">
        <v>526</v>
      </c>
      <c r="P11" s="92"/>
      <c r="Q11" s="92">
        <v>46840040199</v>
      </c>
      <c r="R11" s="92">
        <v>46840040199</v>
      </c>
    </row>
    <row r="12" spans="1:19" x14ac:dyDescent="0.2">
      <c r="A12" s="92">
        <v>2</v>
      </c>
      <c r="B12" s="284">
        <v>8403</v>
      </c>
      <c r="C12" s="770" t="s">
        <v>527</v>
      </c>
      <c r="D12" s="386">
        <v>0</v>
      </c>
      <c r="E12" s="386">
        <f>D12+F12</f>
        <v>1.98</v>
      </c>
      <c r="F12" s="1413">
        <v>1.98</v>
      </c>
      <c r="G12" s="1414">
        <f>F12</f>
        <v>1.98</v>
      </c>
      <c r="H12" s="387" t="s">
        <v>42</v>
      </c>
      <c r="I12" s="92"/>
      <c r="J12" s="92"/>
      <c r="K12" s="92"/>
      <c r="L12" s="92"/>
      <c r="M12" s="92"/>
      <c r="N12" s="92"/>
      <c r="O12" s="92"/>
      <c r="P12" s="92"/>
      <c r="Q12" s="92">
        <v>46840040189</v>
      </c>
      <c r="R12" s="92">
        <v>46840040189</v>
      </c>
    </row>
    <row r="13" spans="1:19" x14ac:dyDescent="0.2">
      <c r="A13" s="248">
        <v>3</v>
      </c>
      <c r="B13" s="356">
        <v>8405</v>
      </c>
      <c r="C13" s="357" t="s">
        <v>528</v>
      </c>
      <c r="D13" s="337">
        <v>0</v>
      </c>
      <c r="E13" s="337">
        <f>D13+F13</f>
        <v>3.18</v>
      </c>
      <c r="F13" s="251">
        <v>3.18</v>
      </c>
      <c r="G13" s="252"/>
      <c r="H13" s="253" t="s">
        <v>42</v>
      </c>
      <c r="I13" s="30"/>
      <c r="J13" s="30"/>
      <c r="K13" s="30"/>
      <c r="L13" s="30"/>
      <c r="M13" s="30"/>
      <c r="N13" s="30"/>
      <c r="O13" s="30"/>
      <c r="P13" s="30"/>
      <c r="Q13" s="30">
        <v>46840020075</v>
      </c>
      <c r="R13" s="30">
        <v>46840020075</v>
      </c>
    </row>
    <row r="14" spans="1:19" x14ac:dyDescent="0.2">
      <c r="A14" s="224"/>
      <c r="B14" s="368"/>
      <c r="C14" s="369"/>
      <c r="D14" s="352">
        <v>3.18</v>
      </c>
      <c r="E14" s="352">
        <v>3.86</v>
      </c>
      <c r="F14" s="258">
        <v>0.68</v>
      </c>
      <c r="G14" s="259">
        <f>SUM(F13:F14)</f>
        <v>3.8600000000000003</v>
      </c>
      <c r="H14" s="353" t="s">
        <v>42</v>
      </c>
      <c r="I14" s="47"/>
      <c r="J14" s="47"/>
      <c r="K14" s="47"/>
      <c r="L14" s="47"/>
      <c r="M14" s="47"/>
      <c r="N14" s="47"/>
      <c r="O14" s="47"/>
      <c r="P14" s="47"/>
      <c r="Q14" s="47" t="s">
        <v>76</v>
      </c>
      <c r="R14" s="772">
        <v>46840020001001</v>
      </c>
    </row>
    <row r="15" spans="1:19" x14ac:dyDescent="0.2">
      <c r="A15" s="248">
        <v>4</v>
      </c>
      <c r="B15" s="356">
        <v>8407</v>
      </c>
      <c r="C15" s="357" t="s">
        <v>529</v>
      </c>
      <c r="D15" s="337">
        <v>0</v>
      </c>
      <c r="E15" s="337">
        <f t="shared" ref="E15:E20" si="0">D15+F15</f>
        <v>1.23</v>
      </c>
      <c r="F15" s="251">
        <v>1.23</v>
      </c>
      <c r="G15" s="252"/>
      <c r="H15" s="253" t="s">
        <v>42</v>
      </c>
      <c r="I15" s="30"/>
      <c r="J15" s="30"/>
      <c r="K15" s="30"/>
      <c r="L15" s="30"/>
      <c r="M15" s="30"/>
      <c r="N15" s="30"/>
      <c r="O15" s="30"/>
      <c r="P15" s="30"/>
      <c r="Q15" s="30">
        <v>46840030050</v>
      </c>
      <c r="R15" s="30">
        <v>46840030050</v>
      </c>
    </row>
    <row r="16" spans="1:19" x14ac:dyDescent="0.2">
      <c r="A16" s="224"/>
      <c r="B16" s="368"/>
      <c r="C16" s="369"/>
      <c r="D16" s="352">
        <f>E15</f>
        <v>1.23</v>
      </c>
      <c r="E16" s="352">
        <f t="shared" si="0"/>
        <v>1.98</v>
      </c>
      <c r="F16" s="258">
        <v>0.75</v>
      </c>
      <c r="G16" s="259">
        <f>SUM(F15:F16)</f>
        <v>1.98</v>
      </c>
      <c r="H16" s="353" t="s">
        <v>42</v>
      </c>
      <c r="I16" s="47"/>
      <c r="J16" s="47"/>
      <c r="K16" s="47"/>
      <c r="L16" s="47"/>
      <c r="M16" s="47"/>
      <c r="N16" s="47"/>
      <c r="O16" s="47"/>
      <c r="P16" s="47"/>
      <c r="Q16" s="47">
        <v>46840030050</v>
      </c>
      <c r="R16" s="47">
        <v>46840020076</v>
      </c>
    </row>
    <row r="17" spans="1:18" x14ac:dyDescent="0.2">
      <c r="A17" s="92">
        <v>5</v>
      </c>
      <c r="B17" s="284">
        <v>8409</v>
      </c>
      <c r="C17" s="770" t="s">
        <v>530</v>
      </c>
      <c r="D17" s="386">
        <v>0</v>
      </c>
      <c r="E17" s="386">
        <f t="shared" si="0"/>
        <v>0.18</v>
      </c>
      <c r="F17" s="1413">
        <v>0.18</v>
      </c>
      <c r="G17" s="1414">
        <f>F17</f>
        <v>0.18</v>
      </c>
      <c r="H17" s="387" t="s">
        <v>42</v>
      </c>
      <c r="I17" s="92"/>
      <c r="J17" s="92"/>
      <c r="K17" s="92"/>
      <c r="L17" s="92"/>
      <c r="M17" s="92"/>
      <c r="N17" s="92"/>
      <c r="O17" s="92"/>
      <c r="P17" s="92"/>
      <c r="Q17" s="92">
        <v>46840030075</v>
      </c>
      <c r="R17" s="92">
        <v>46840030075</v>
      </c>
    </row>
    <row r="18" spans="1:18" x14ac:dyDescent="0.2">
      <c r="A18" s="92">
        <v>6</v>
      </c>
      <c r="B18" s="284">
        <v>8411</v>
      </c>
      <c r="C18" s="770" t="s">
        <v>531</v>
      </c>
      <c r="D18" s="386">
        <v>0</v>
      </c>
      <c r="E18" s="386">
        <f t="shared" si="0"/>
        <v>0.91</v>
      </c>
      <c r="F18" s="1413">
        <v>0.91</v>
      </c>
      <c r="G18" s="1414">
        <f>F18</f>
        <v>0.91</v>
      </c>
      <c r="H18" s="387" t="s">
        <v>42</v>
      </c>
      <c r="I18" s="92"/>
      <c r="J18" s="92"/>
      <c r="K18" s="92"/>
      <c r="L18" s="92"/>
      <c r="M18" s="92"/>
      <c r="N18" s="92"/>
      <c r="O18" s="92"/>
      <c r="P18" s="92"/>
      <c r="Q18" s="92">
        <v>46840060092</v>
      </c>
      <c r="R18" s="92">
        <v>46840060092</v>
      </c>
    </row>
    <row r="19" spans="1:18" x14ac:dyDescent="0.2">
      <c r="A19" s="248">
        <v>7</v>
      </c>
      <c r="B19" s="356">
        <v>8412</v>
      </c>
      <c r="C19" s="357" t="s">
        <v>532</v>
      </c>
      <c r="D19" s="337">
        <v>0</v>
      </c>
      <c r="E19" s="337">
        <f t="shared" si="0"/>
        <v>1.65</v>
      </c>
      <c r="F19" s="251">
        <v>1.65</v>
      </c>
      <c r="G19" s="252"/>
      <c r="H19" s="253" t="s">
        <v>42</v>
      </c>
      <c r="I19" s="30"/>
      <c r="J19" s="30"/>
      <c r="K19" s="30"/>
      <c r="L19" s="30"/>
      <c r="M19" s="30"/>
      <c r="N19" s="30"/>
      <c r="O19" s="30"/>
      <c r="P19" s="30"/>
      <c r="Q19" s="30">
        <v>46840060093</v>
      </c>
      <c r="R19" s="30">
        <v>46840060096</v>
      </c>
    </row>
    <row r="20" spans="1:18" x14ac:dyDescent="0.2">
      <c r="A20" s="224"/>
      <c r="B20" s="368"/>
      <c r="C20" s="369"/>
      <c r="D20" s="370">
        <f>E19</f>
        <v>1.65</v>
      </c>
      <c r="E20" s="370">
        <f t="shared" si="0"/>
        <v>2.62</v>
      </c>
      <c r="F20" s="1411">
        <v>0.97</v>
      </c>
      <c r="G20" s="259">
        <f>SUM(F19:F20)</f>
        <v>2.62</v>
      </c>
      <c r="H20" s="371" t="s">
        <v>42</v>
      </c>
      <c r="I20" s="224"/>
      <c r="J20" s="224"/>
      <c r="K20" s="224"/>
      <c r="L20" s="224"/>
      <c r="M20" s="224"/>
      <c r="N20" s="224"/>
      <c r="O20" s="224"/>
      <c r="P20" s="224"/>
      <c r="Q20" s="224">
        <v>46840060093</v>
      </c>
      <c r="R20" s="224">
        <v>46840060093</v>
      </c>
    </row>
    <row r="21" spans="1:18" ht="11.25" customHeight="1" x14ac:dyDescent="0.2">
      <c r="A21" s="248">
        <v>8</v>
      </c>
      <c r="B21" s="356">
        <v>8416</v>
      </c>
      <c r="C21" s="357" t="s">
        <v>533</v>
      </c>
      <c r="D21" s="337">
        <v>0</v>
      </c>
      <c r="E21" s="337">
        <f>D21+F21+0.02</f>
        <v>0.51</v>
      </c>
      <c r="F21" s="251">
        <v>0.49</v>
      </c>
      <c r="G21" s="252"/>
      <c r="H21" s="253" t="s">
        <v>42</v>
      </c>
      <c r="I21" s="30" t="s">
        <v>525</v>
      </c>
      <c r="J21" s="30">
        <v>0.51</v>
      </c>
      <c r="K21" s="1764" t="s">
        <v>1072</v>
      </c>
      <c r="L21" s="30">
        <v>19.8</v>
      </c>
      <c r="M21" s="30">
        <v>106</v>
      </c>
      <c r="N21" s="30"/>
      <c r="O21" s="248" t="s">
        <v>1056</v>
      </c>
      <c r="P21" s="30"/>
      <c r="Q21" s="30">
        <v>46840040187</v>
      </c>
      <c r="R21" s="30">
        <v>46840040187</v>
      </c>
    </row>
    <row r="22" spans="1:18" ht="12.75" customHeight="1" x14ac:dyDescent="0.2">
      <c r="A22" s="107"/>
      <c r="B22" s="335"/>
      <c r="C22" s="336"/>
      <c r="D22" s="341">
        <f>E21</f>
        <v>0.51</v>
      </c>
      <c r="E22" s="341">
        <f>D22+F22</f>
        <v>1.99</v>
      </c>
      <c r="F22" s="1284">
        <v>1.48</v>
      </c>
      <c r="G22" s="1185"/>
      <c r="H22" s="342" t="s">
        <v>42</v>
      </c>
      <c r="I22" s="38"/>
      <c r="J22" s="38"/>
      <c r="K22" s="1761"/>
      <c r="L22" s="38"/>
      <c r="M22" s="38"/>
      <c r="N22" s="38"/>
      <c r="O22" s="38"/>
      <c r="P22" s="38"/>
      <c r="Q22" s="38">
        <v>46840040187</v>
      </c>
      <c r="R22" s="38">
        <v>46840070134</v>
      </c>
    </row>
    <row r="23" spans="1:18" x14ac:dyDescent="0.2">
      <c r="A23" s="224"/>
      <c r="B23" s="368"/>
      <c r="C23" s="369"/>
      <c r="D23" s="352">
        <v>1.99</v>
      </c>
      <c r="E23" s="352">
        <v>2.62</v>
      </c>
      <c r="F23" s="258">
        <v>0.63</v>
      </c>
      <c r="G23" s="259">
        <f>SUM(F21:F23)</f>
        <v>2.6</v>
      </c>
      <c r="H23" s="353" t="s">
        <v>42</v>
      </c>
      <c r="I23" s="47"/>
      <c r="J23" s="47"/>
      <c r="K23" s="47"/>
      <c r="L23" s="47"/>
      <c r="M23" s="47"/>
      <c r="N23" s="47"/>
      <c r="O23" s="773"/>
      <c r="P23" s="47"/>
      <c r="Q23" s="47" t="s">
        <v>76</v>
      </c>
      <c r="R23" s="772">
        <v>46840070044002</v>
      </c>
    </row>
    <row r="24" spans="1:18" x14ac:dyDescent="0.2">
      <c r="A24" s="30">
        <v>9</v>
      </c>
      <c r="B24" s="720">
        <v>8417</v>
      </c>
      <c r="C24" s="374" t="s">
        <v>534</v>
      </c>
      <c r="D24" s="337">
        <v>0</v>
      </c>
      <c r="E24" s="337">
        <f t="shared" ref="E24:E29" si="1">D24+F24</f>
        <v>2.71</v>
      </c>
      <c r="F24" s="251">
        <v>2.71</v>
      </c>
      <c r="G24" s="1414">
        <f>F24</f>
        <v>2.71</v>
      </c>
      <c r="H24" s="253" t="s">
        <v>42</v>
      </c>
      <c r="I24" s="30"/>
      <c r="J24" s="30"/>
      <c r="K24" s="30"/>
      <c r="L24" s="30"/>
      <c r="M24" s="30"/>
      <c r="N24" s="30"/>
      <c r="O24" s="30"/>
      <c r="P24" s="30"/>
      <c r="Q24" s="30">
        <v>46840070136</v>
      </c>
      <c r="R24" s="30">
        <v>46840070136</v>
      </c>
    </row>
    <row r="25" spans="1:18" x14ac:dyDescent="0.2">
      <c r="A25" s="92">
        <v>10</v>
      </c>
      <c r="B25" s="284">
        <v>8423</v>
      </c>
      <c r="C25" s="770" t="s">
        <v>535</v>
      </c>
      <c r="D25" s="386">
        <v>0</v>
      </c>
      <c r="E25" s="386">
        <f t="shared" si="1"/>
        <v>0.49</v>
      </c>
      <c r="F25" s="1413">
        <v>0.49</v>
      </c>
      <c r="G25" s="1414">
        <f>F25</f>
        <v>0.49</v>
      </c>
      <c r="H25" s="387" t="s">
        <v>44</v>
      </c>
      <c r="I25" s="92"/>
      <c r="J25" s="92"/>
      <c r="K25" s="92"/>
      <c r="L25" s="92"/>
      <c r="M25" s="92"/>
      <c r="N25" s="92"/>
      <c r="O25" s="92"/>
      <c r="P25" s="92"/>
      <c r="Q25" s="92">
        <v>46840010072</v>
      </c>
      <c r="R25" s="92">
        <v>46840010072</v>
      </c>
    </row>
    <row r="26" spans="1:18" x14ac:dyDescent="0.2">
      <c r="A26" s="248">
        <v>11</v>
      </c>
      <c r="B26" s="356">
        <v>8425</v>
      </c>
      <c r="C26" s="357" t="s">
        <v>536</v>
      </c>
      <c r="D26" s="337">
        <v>0</v>
      </c>
      <c r="E26" s="337">
        <f t="shared" si="1"/>
        <v>0.4</v>
      </c>
      <c r="F26" s="251">
        <v>0.4</v>
      </c>
      <c r="G26" s="252"/>
      <c r="H26" s="253" t="s">
        <v>42</v>
      </c>
      <c r="I26" s="30"/>
      <c r="J26" s="30"/>
      <c r="K26" s="30"/>
      <c r="L26" s="30"/>
      <c r="M26" s="30"/>
      <c r="N26" s="30"/>
      <c r="O26" s="30"/>
      <c r="P26" s="30"/>
      <c r="Q26" s="30">
        <v>46840050049</v>
      </c>
      <c r="R26" s="30">
        <v>46840050049</v>
      </c>
    </row>
    <row r="27" spans="1:18" x14ac:dyDescent="0.2">
      <c r="A27" s="224"/>
      <c r="B27" s="368"/>
      <c r="C27" s="369"/>
      <c r="D27" s="370">
        <f>E26</f>
        <v>0.4</v>
      </c>
      <c r="E27" s="370">
        <f t="shared" si="1"/>
        <v>1.3399999999999999</v>
      </c>
      <c r="F27" s="1411">
        <v>0.94</v>
      </c>
      <c r="G27" s="259">
        <f>SUM(F26:F27)</f>
        <v>1.3399999999999999</v>
      </c>
      <c r="H27" s="371" t="s">
        <v>42</v>
      </c>
      <c r="I27" s="224"/>
      <c r="J27" s="224"/>
      <c r="K27" s="224"/>
      <c r="L27" s="224"/>
      <c r="M27" s="224"/>
      <c r="N27" s="224"/>
      <c r="O27" s="224"/>
      <c r="P27" s="224"/>
      <c r="Q27" s="224">
        <v>46840050049</v>
      </c>
      <c r="R27" s="224">
        <v>46840020073</v>
      </c>
    </row>
    <row r="28" spans="1:18" x14ac:dyDescent="0.2">
      <c r="A28" s="92">
        <v>12</v>
      </c>
      <c r="B28" s="625">
        <v>8426</v>
      </c>
      <c r="C28" s="774" t="s">
        <v>537</v>
      </c>
      <c r="D28" s="386">
        <v>0</v>
      </c>
      <c r="E28" s="386">
        <f t="shared" si="1"/>
        <v>0.32</v>
      </c>
      <c r="F28" s="1413">
        <v>0.32</v>
      </c>
      <c r="G28" s="1414">
        <f>F28</f>
        <v>0.32</v>
      </c>
      <c r="H28" s="387" t="s">
        <v>44</v>
      </c>
      <c r="I28" s="92"/>
      <c r="J28" s="92"/>
      <c r="K28" s="92"/>
      <c r="L28" s="92"/>
      <c r="M28" s="92"/>
      <c r="N28" s="92"/>
      <c r="O28" s="92"/>
      <c r="P28" s="92"/>
      <c r="Q28" s="92">
        <v>46840050046</v>
      </c>
      <c r="R28" s="92">
        <v>46840050046</v>
      </c>
    </row>
    <row r="29" spans="1:18" x14ac:dyDescent="0.2">
      <c r="A29" s="92">
        <v>13</v>
      </c>
      <c r="B29" s="284">
        <v>8427</v>
      </c>
      <c r="C29" s="770" t="s">
        <v>538</v>
      </c>
      <c r="D29" s="386">
        <v>0</v>
      </c>
      <c r="E29" s="386">
        <f t="shared" si="1"/>
        <v>1.58</v>
      </c>
      <c r="F29" s="1413">
        <v>1.58</v>
      </c>
      <c r="G29" s="1414">
        <f>F29</f>
        <v>1.58</v>
      </c>
      <c r="H29" s="387" t="s">
        <v>42</v>
      </c>
      <c r="I29" s="92"/>
      <c r="J29" s="92"/>
      <c r="K29" s="92"/>
      <c r="L29" s="92"/>
      <c r="M29" s="92"/>
      <c r="N29" s="92"/>
      <c r="O29" s="92"/>
      <c r="P29" s="92"/>
      <c r="Q29" s="92">
        <v>46840070141</v>
      </c>
      <c r="R29" s="92">
        <v>46840070141</v>
      </c>
    </row>
    <row r="30" spans="1:18" x14ac:dyDescent="0.2">
      <c r="A30" s="92">
        <v>14</v>
      </c>
      <c r="B30" s="284">
        <v>8429</v>
      </c>
      <c r="C30" s="770" t="s">
        <v>539</v>
      </c>
      <c r="D30" s="386">
        <v>0</v>
      </c>
      <c r="E30" s="386">
        <f>F30</f>
        <v>1.03</v>
      </c>
      <c r="F30" s="1413">
        <v>1.03</v>
      </c>
      <c r="G30" s="1414">
        <f>F30</f>
        <v>1.03</v>
      </c>
      <c r="H30" s="285" t="s">
        <v>42</v>
      </c>
      <c r="I30" s="92"/>
      <c r="J30" s="92"/>
      <c r="K30" s="92"/>
      <c r="L30" s="92"/>
      <c r="M30" s="92"/>
      <c r="N30" s="92"/>
      <c r="O30" s="92"/>
      <c r="P30" s="92"/>
      <c r="Q30" s="365">
        <v>46840070140</v>
      </c>
      <c r="R30" s="365">
        <v>46840070140</v>
      </c>
    </row>
    <row r="31" spans="1:18" x14ac:dyDescent="0.2">
      <c r="A31" s="248">
        <v>15</v>
      </c>
      <c r="B31" s="625">
        <v>8430</v>
      </c>
      <c r="C31" s="775" t="s">
        <v>540</v>
      </c>
      <c r="D31" s="705">
        <v>0</v>
      </c>
      <c r="E31" s="705">
        <f>D31+F31</f>
        <v>0.14000000000000001</v>
      </c>
      <c r="F31" s="1455">
        <v>0.14000000000000001</v>
      </c>
      <c r="G31" s="1456"/>
      <c r="H31" s="718" t="s">
        <v>44</v>
      </c>
      <c r="I31" s="248"/>
      <c r="J31" s="248"/>
      <c r="K31" s="248"/>
      <c r="L31" s="248"/>
      <c r="M31" s="248"/>
      <c r="N31" s="248"/>
      <c r="O31" s="248"/>
      <c r="P31" s="248"/>
      <c r="Q31" s="248">
        <v>46840040183</v>
      </c>
      <c r="R31" s="248">
        <v>46840040183</v>
      </c>
    </row>
    <row r="32" spans="1:18" x14ac:dyDescent="0.2">
      <c r="A32" s="107"/>
      <c r="B32" s="487"/>
      <c r="C32" s="776"/>
      <c r="D32" s="341">
        <f>E31</f>
        <v>0.14000000000000001</v>
      </c>
      <c r="E32" s="341">
        <f>D32+F32+0.02</f>
        <v>0.39</v>
      </c>
      <c r="F32" s="1284">
        <v>0.23</v>
      </c>
      <c r="G32" s="1185"/>
      <c r="H32" s="342" t="s">
        <v>42</v>
      </c>
      <c r="I32" s="38" t="s">
        <v>525</v>
      </c>
      <c r="J32" s="341">
        <v>0.4</v>
      </c>
      <c r="K32" s="1760" t="s">
        <v>1073</v>
      </c>
      <c r="L32" s="38">
        <v>15.2</v>
      </c>
      <c r="M32" s="38">
        <v>92</v>
      </c>
      <c r="N32" s="38"/>
      <c r="O32" s="38" t="s">
        <v>682</v>
      </c>
      <c r="P32" s="38"/>
      <c r="Q32" s="38">
        <v>46840040183</v>
      </c>
      <c r="R32" s="38">
        <v>46840040183</v>
      </c>
    </row>
    <row r="33" spans="1:18" x14ac:dyDescent="0.2">
      <c r="A33" s="224"/>
      <c r="B33" s="613"/>
      <c r="C33" s="777"/>
      <c r="D33" s="370">
        <f>E32</f>
        <v>0.39</v>
      </c>
      <c r="E33" s="370">
        <f>D33+F33</f>
        <v>1.33</v>
      </c>
      <c r="F33" s="1411">
        <v>0.94</v>
      </c>
      <c r="G33" s="1412">
        <f>SUM(F31:F33)</f>
        <v>1.31</v>
      </c>
      <c r="H33" s="371" t="s">
        <v>42</v>
      </c>
      <c r="I33" s="224"/>
      <c r="J33" s="224"/>
      <c r="K33" s="1774"/>
      <c r="L33" s="224"/>
      <c r="M33" s="224"/>
      <c r="N33" s="224"/>
      <c r="O33" s="224"/>
      <c r="P33" s="224"/>
      <c r="Q33" s="224">
        <v>46840040183</v>
      </c>
      <c r="R33" s="224">
        <v>46840070131</v>
      </c>
    </row>
    <row r="34" spans="1:18" ht="3.75" customHeight="1" x14ac:dyDescent="0.2"/>
    <row r="35" spans="1:18" ht="12.75" customHeight="1" x14ac:dyDescent="0.2">
      <c r="A35" s="63" t="s">
        <v>286</v>
      </c>
      <c r="B35" s="64"/>
      <c r="C35" s="65"/>
      <c r="D35" s="65"/>
      <c r="E35" s="66"/>
      <c r="F35" s="67">
        <f>SUM(F11:F33)</f>
        <v>25.310000000000002</v>
      </c>
      <c r="G35" s="1202"/>
      <c r="H35" s="68"/>
      <c r="I35" s="1328" t="s">
        <v>979</v>
      </c>
      <c r="J35" s="69"/>
      <c r="K35" s="70" t="s">
        <v>46</v>
      </c>
      <c r="L35" s="168">
        <f>SUM(L11:L33)</f>
        <v>44.8</v>
      </c>
      <c r="M35" s="71">
        <f>SUM(M11:M33)</f>
        <v>244</v>
      </c>
      <c r="N35" s="62"/>
      <c r="O35" s="70" t="s">
        <v>1</v>
      </c>
      <c r="P35" s="71">
        <f>SUM(P11:P33)</f>
        <v>0</v>
      </c>
      <c r="Q35" s="62"/>
    </row>
    <row r="36" spans="1:18" ht="12.75" customHeight="1" x14ac:dyDescent="0.2">
      <c r="A36" s="72" t="s">
        <v>47</v>
      </c>
      <c r="B36" s="73"/>
      <c r="C36" s="74"/>
      <c r="D36" s="74"/>
      <c r="E36" s="75"/>
      <c r="F36" s="955">
        <f>SUMIF($H$11:H33,"melnais",$F$11:F33)</f>
        <v>0.95000000000000007</v>
      </c>
      <c r="G36" s="1203"/>
      <c r="H36" s="76"/>
      <c r="I36" s="77"/>
      <c r="J36" s="62"/>
      <c r="K36" s="62"/>
      <c r="L36" s="78"/>
      <c r="M36" s="78"/>
      <c r="N36" s="62"/>
      <c r="O36" s="62"/>
      <c r="P36" s="62"/>
      <c r="Q36" s="62"/>
    </row>
    <row r="37" spans="1:18" ht="12.75" customHeight="1" x14ac:dyDescent="0.2">
      <c r="A37" s="72" t="s">
        <v>48</v>
      </c>
      <c r="B37" s="73"/>
      <c r="C37" s="74"/>
      <c r="D37" s="74"/>
      <c r="E37" s="75"/>
      <c r="F37" s="955">
        <f>SUMIF($H$11:H33,"bruģis",$F$11:F33)</f>
        <v>0</v>
      </c>
      <c r="G37" s="1203"/>
      <c r="I37" s="16"/>
      <c r="J37" s="62"/>
      <c r="N37" s="62"/>
      <c r="O37" s="62"/>
      <c r="P37" s="62"/>
      <c r="Q37" s="62"/>
    </row>
    <row r="38" spans="1:18" ht="12.75" customHeight="1" x14ac:dyDescent="0.2">
      <c r="A38" s="72" t="s">
        <v>49</v>
      </c>
      <c r="B38" s="73"/>
      <c r="C38" s="74"/>
      <c r="D38" s="74"/>
      <c r="E38" s="75"/>
      <c r="F38" s="955">
        <f>SUMIF($H$11:H33,"grants",$F$11:F33)</f>
        <v>24.360000000000007</v>
      </c>
      <c r="G38" s="1203"/>
      <c r="I38" s="16"/>
      <c r="J38" s="62"/>
      <c r="N38" s="62"/>
      <c r="O38" s="62"/>
      <c r="P38" s="62"/>
      <c r="Q38" s="62"/>
    </row>
    <row r="39" spans="1:18" ht="12.75" customHeight="1" x14ac:dyDescent="0.2">
      <c r="A39" s="72" t="s">
        <v>50</v>
      </c>
      <c r="B39" s="73"/>
      <c r="C39" s="74"/>
      <c r="D39" s="74"/>
      <c r="E39" s="75"/>
      <c r="F39" s="955">
        <f>SUMIF($H$11:H33,"cits segums",$F$11:F33)</f>
        <v>0</v>
      </c>
      <c r="G39" s="1203"/>
      <c r="H39" s="77"/>
      <c r="I39" s="16"/>
      <c r="J39" s="79"/>
      <c r="N39" s="62"/>
      <c r="O39" s="62"/>
      <c r="P39" s="62"/>
      <c r="Q39" s="62"/>
    </row>
    <row r="40" spans="1:18" ht="5.25" customHeight="1" x14ac:dyDescent="0.2">
      <c r="D40" s="9"/>
      <c r="E40" s="9"/>
      <c r="F40" s="80"/>
      <c r="G40" s="80"/>
      <c r="H40" s="60"/>
      <c r="I40" s="16"/>
      <c r="J40" s="62"/>
      <c r="N40" s="62"/>
      <c r="O40" s="62"/>
      <c r="P40" s="62"/>
      <c r="Q40" s="62"/>
    </row>
    <row r="41" spans="1:18" ht="12.75" customHeight="1" x14ac:dyDescent="0.2">
      <c r="A41" s="5"/>
      <c r="B41" s="5"/>
      <c r="C41" s="6" t="s">
        <v>51</v>
      </c>
      <c r="D41" s="1720" t="str">
        <f>KOPA!$A$31</f>
        <v>2022.gada 18.oktobris</v>
      </c>
      <c r="E41" s="1720"/>
      <c r="F41" s="1720"/>
      <c r="G41" s="82"/>
      <c r="H41" s="81"/>
      <c r="I41" s="81"/>
      <c r="J41" s="82"/>
      <c r="K41" s="82"/>
      <c r="O41" s="62"/>
      <c r="P41" s="62"/>
      <c r="Q41" s="62"/>
    </row>
    <row r="42" spans="1:18" ht="12.75" customHeight="1" x14ac:dyDescent="0.2">
      <c r="A42" s="5"/>
      <c r="B42" s="5"/>
      <c r="C42" s="6" t="s">
        <v>52</v>
      </c>
      <c r="D42" s="1720" t="s">
        <v>53</v>
      </c>
      <c r="E42" s="1720"/>
      <c r="F42" s="1720"/>
      <c r="G42" s="1720"/>
      <c r="H42" s="1720"/>
      <c r="I42" s="1720"/>
      <c r="J42" s="1720"/>
      <c r="K42" s="1720"/>
      <c r="M42" s="83"/>
      <c r="N42" s="83"/>
      <c r="O42" s="62"/>
      <c r="P42" s="1725" t="s">
        <v>572</v>
      </c>
      <c r="Q42" s="1725"/>
      <c r="R42" s="1725"/>
    </row>
    <row r="43" spans="1:18" ht="12.75" customHeight="1" x14ac:dyDescent="0.2">
      <c r="A43" s="5"/>
      <c r="B43" s="5"/>
      <c r="C43" s="6"/>
      <c r="D43" s="1721" t="s">
        <v>54</v>
      </c>
      <c r="E43" s="1721"/>
      <c r="F43" s="1721"/>
      <c r="G43" s="1721"/>
      <c r="H43" s="1721"/>
      <c r="I43" s="1721"/>
      <c r="J43" s="1721"/>
      <c r="K43" s="1721"/>
      <c r="M43" s="1722" t="s">
        <v>55</v>
      </c>
      <c r="N43" s="1722"/>
      <c r="O43" s="62"/>
      <c r="P43" s="1725"/>
      <c r="Q43" s="1725"/>
      <c r="R43" s="1725"/>
    </row>
    <row r="44" spans="1:18" x14ac:dyDescent="0.2">
      <c r="A44" s="5"/>
      <c r="B44" s="5"/>
      <c r="C44" s="6" t="s">
        <v>51</v>
      </c>
      <c r="D44" s="1728" t="str">
        <f>D41</f>
        <v>2022.gada 18.oktobris</v>
      </c>
      <c r="E44" s="1728"/>
      <c r="F44" s="1728"/>
      <c r="G44" s="82"/>
      <c r="H44" s="81"/>
      <c r="I44" s="81"/>
      <c r="J44" s="82"/>
      <c r="K44" s="82"/>
      <c r="O44" s="62"/>
      <c r="P44" s="1725"/>
      <c r="Q44" s="1725"/>
      <c r="R44" s="1725"/>
    </row>
    <row r="45" spans="1:18" x14ac:dyDescent="0.2">
      <c r="A45" s="5"/>
      <c r="B45" s="5"/>
      <c r="C45" s="6" t="s">
        <v>56</v>
      </c>
      <c r="D45" s="1720" t="str">
        <f>KOPA!$N$31</f>
        <v>Dobeles novada domes priekšsēdētājs Ivars Gorskis</v>
      </c>
      <c r="E45" s="1720"/>
      <c r="F45" s="1720"/>
      <c r="G45" s="1720"/>
      <c r="H45" s="1720"/>
      <c r="I45" s="1720"/>
      <c r="J45" s="1720"/>
      <c r="K45" s="1720"/>
      <c r="M45" s="83"/>
      <c r="N45" s="83"/>
      <c r="O45" s="62"/>
      <c r="P45" s="824"/>
      <c r="Q45" s="824"/>
      <c r="R45" s="824"/>
    </row>
    <row r="46" spans="1:18" x14ac:dyDescent="0.2">
      <c r="A46" s="5"/>
      <c r="B46" s="5"/>
      <c r="C46" s="6"/>
      <c r="D46" s="1721" t="s">
        <v>54</v>
      </c>
      <c r="E46" s="1721"/>
      <c r="F46" s="1721"/>
      <c r="G46" s="1721"/>
      <c r="H46" s="1721"/>
      <c r="I46" s="1721"/>
      <c r="J46" s="1721"/>
      <c r="K46" s="1721"/>
      <c r="M46" s="1722" t="s">
        <v>55</v>
      </c>
      <c r="N46" s="1722"/>
      <c r="O46" s="62"/>
      <c r="P46" s="62"/>
      <c r="Q46" s="62"/>
    </row>
    <row r="47" spans="1:18" x14ac:dyDescent="0.2">
      <c r="A47" s="5"/>
      <c r="B47" s="5"/>
      <c r="C47" s="6" t="s">
        <v>51</v>
      </c>
      <c r="D47" s="84" t="s">
        <v>57</v>
      </c>
      <c r="E47" s="84"/>
      <c r="F47" s="84"/>
      <c r="G47" s="81"/>
      <c r="H47" s="81"/>
      <c r="I47" s="81"/>
      <c r="J47" s="82"/>
      <c r="K47" s="82"/>
      <c r="O47" s="62"/>
      <c r="P47" s="62"/>
      <c r="Q47" s="62"/>
    </row>
    <row r="48" spans="1:18" x14ac:dyDescent="0.2">
      <c r="A48" s="5"/>
      <c r="B48" s="5"/>
      <c r="C48" s="6" t="s">
        <v>58</v>
      </c>
      <c r="D48" s="1720" t="s">
        <v>1088</v>
      </c>
      <c r="E48" s="1720"/>
      <c r="F48" s="1720"/>
      <c r="G48" s="1720"/>
      <c r="H48" s="1720"/>
      <c r="I48" s="1720"/>
      <c r="J48" s="1720"/>
      <c r="K48" s="1720"/>
      <c r="M48" s="83"/>
      <c r="N48" s="83"/>
      <c r="O48" s="62"/>
      <c r="P48" s="62"/>
      <c r="Q48" s="62"/>
    </row>
    <row r="49" spans="4:14" x14ac:dyDescent="0.2">
      <c r="D49" s="1721" t="s">
        <v>54</v>
      </c>
      <c r="E49" s="1721"/>
      <c r="F49" s="1721"/>
      <c r="G49" s="1721"/>
      <c r="H49" s="1721"/>
      <c r="I49" s="1721"/>
      <c r="J49" s="1721"/>
      <c r="K49" s="1721"/>
      <c r="M49" s="1722" t="s">
        <v>55</v>
      </c>
      <c r="N49" s="1722"/>
    </row>
  </sheetData>
  <sheetProtection selectLockedCells="1" selectUnlockedCells="1"/>
  <mergeCells count="37"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  <mergeCell ref="M49:N49"/>
    <mergeCell ref="Q8:Q9"/>
    <mergeCell ref="D45:K45"/>
    <mergeCell ref="D46:K46"/>
    <mergeCell ref="M46:N46"/>
    <mergeCell ref="D48:K48"/>
    <mergeCell ref="F8:G8"/>
    <mergeCell ref="F10:G10"/>
    <mergeCell ref="P42:R44"/>
    <mergeCell ref="D44:F44"/>
    <mergeCell ref="I8:I9"/>
    <mergeCell ref="J8:K8"/>
    <mergeCell ref="L8:L9"/>
    <mergeCell ref="K21:K22"/>
    <mergeCell ref="K32:K33"/>
    <mergeCell ref="D49:K49"/>
    <mergeCell ref="B10:C10"/>
    <mergeCell ref="D41:F41"/>
    <mergeCell ref="D42:K42"/>
    <mergeCell ref="D43:K43"/>
    <mergeCell ref="M43:N43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1" orientation="landscape" useFirstPageNumber="1" r:id="rId1"/>
  <headerFooter scaleWithDoc="0">
    <oddFooter>&amp;RLapa &amp;P no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5C8D0-7BA5-4D38-B2CD-9FC70CE1BA19}">
  <sheetPr codeName="Sheet42"/>
  <dimension ref="A1:S40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19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19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5"/>
      <c r="C3" s="6"/>
      <c r="D3" s="1702" t="s">
        <v>541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</row>
    <row r="4" spans="1:19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19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19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19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19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19" s="22" customFormat="1" ht="12" customHeight="1" x14ac:dyDescent="0.2">
      <c r="A10" s="19">
        <v>1</v>
      </c>
      <c r="B10" s="1726">
        <v>2</v>
      </c>
      <c r="C10" s="1727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19" s="9" customFormat="1" x14ac:dyDescent="0.2">
      <c r="A11" s="92">
        <v>1</v>
      </c>
      <c r="B11" s="98">
        <v>8402</v>
      </c>
      <c r="C11" s="771" t="s">
        <v>542</v>
      </c>
      <c r="D11" s="386">
        <v>0</v>
      </c>
      <c r="E11" s="386">
        <f t="shared" ref="E11:E21" si="0">D11+F11</f>
        <v>0.66</v>
      </c>
      <c r="F11" s="1413">
        <v>0.66</v>
      </c>
      <c r="G11" s="1414">
        <f>F11</f>
        <v>0.66</v>
      </c>
      <c r="H11" s="387" t="s">
        <v>42</v>
      </c>
      <c r="I11" s="92"/>
      <c r="J11" s="386"/>
      <c r="K11" s="321"/>
      <c r="L11" s="92"/>
      <c r="M11" s="92"/>
      <c r="N11" s="92"/>
      <c r="O11" s="92"/>
      <c r="P11" s="92"/>
      <c r="Q11" s="92">
        <v>46840040188</v>
      </c>
      <c r="R11" s="92">
        <v>46840040193</v>
      </c>
    </row>
    <row r="12" spans="1:19" x14ac:dyDescent="0.2">
      <c r="A12" s="248">
        <v>2</v>
      </c>
      <c r="B12" s="356">
        <v>8404</v>
      </c>
      <c r="C12" s="357" t="s">
        <v>543</v>
      </c>
      <c r="D12" s="370">
        <v>0</v>
      </c>
      <c r="E12" s="370">
        <f t="shared" si="0"/>
        <v>1.24</v>
      </c>
      <c r="F12" s="1411">
        <v>1.24</v>
      </c>
      <c r="G12" s="1412">
        <f t="shared" ref="G12:G24" si="1">F12</f>
        <v>1.24</v>
      </c>
      <c r="H12" s="371" t="s">
        <v>42</v>
      </c>
      <c r="I12" s="224"/>
      <c r="J12" s="224"/>
      <c r="K12" s="224"/>
      <c r="L12" s="224"/>
      <c r="M12" s="224"/>
      <c r="N12" s="224"/>
      <c r="O12" s="224"/>
      <c r="P12" s="224"/>
      <c r="Q12" s="224">
        <v>46840010079</v>
      </c>
      <c r="R12" s="224">
        <v>46840010079</v>
      </c>
    </row>
    <row r="13" spans="1:19" x14ac:dyDescent="0.2">
      <c r="A13" s="92">
        <v>3</v>
      </c>
      <c r="B13" s="284">
        <v>8406</v>
      </c>
      <c r="C13" s="770" t="s">
        <v>544</v>
      </c>
      <c r="D13" s="386">
        <v>0</v>
      </c>
      <c r="E13" s="386">
        <f t="shared" si="0"/>
        <v>0.63</v>
      </c>
      <c r="F13" s="1413">
        <v>0.63</v>
      </c>
      <c r="G13" s="1414">
        <f t="shared" si="1"/>
        <v>0.63</v>
      </c>
      <c r="H13" s="387" t="s">
        <v>42</v>
      </c>
      <c r="I13" s="92"/>
      <c r="J13" s="92"/>
      <c r="K13" s="92"/>
      <c r="L13" s="92"/>
      <c r="M13" s="92"/>
      <c r="N13" s="92"/>
      <c r="O13" s="92"/>
      <c r="P13" s="92"/>
      <c r="Q13" s="92">
        <v>46840020086</v>
      </c>
      <c r="R13" s="92">
        <v>46840020086</v>
      </c>
    </row>
    <row r="14" spans="1:19" x14ac:dyDescent="0.2">
      <c r="A14" s="224">
        <v>4</v>
      </c>
      <c r="B14" s="284">
        <v>8408</v>
      </c>
      <c r="C14" s="770" t="s">
        <v>545</v>
      </c>
      <c r="D14" s="386">
        <v>0</v>
      </c>
      <c r="E14" s="386">
        <f>D14+F14</f>
        <v>1</v>
      </c>
      <c r="F14" s="1413">
        <v>1</v>
      </c>
      <c r="G14" s="1414">
        <f t="shared" si="1"/>
        <v>1</v>
      </c>
      <c r="H14" s="387" t="s">
        <v>42</v>
      </c>
      <c r="I14" s="92"/>
      <c r="J14" s="92"/>
      <c r="K14" s="92"/>
      <c r="L14" s="92"/>
      <c r="M14" s="92"/>
      <c r="N14" s="92"/>
      <c r="O14" s="92"/>
      <c r="P14" s="92"/>
      <c r="Q14" s="92">
        <v>46840020072</v>
      </c>
      <c r="R14" s="92">
        <v>46840020072</v>
      </c>
    </row>
    <row r="15" spans="1:19" x14ac:dyDescent="0.2">
      <c r="A15" s="92">
        <v>5</v>
      </c>
      <c r="B15" s="284">
        <v>8413</v>
      </c>
      <c r="C15" s="770" t="s">
        <v>546</v>
      </c>
      <c r="D15" s="386">
        <v>0</v>
      </c>
      <c r="E15" s="386">
        <f t="shared" si="0"/>
        <v>1.39</v>
      </c>
      <c r="F15" s="1413">
        <v>1.39</v>
      </c>
      <c r="G15" s="1414">
        <f t="shared" si="1"/>
        <v>1.39</v>
      </c>
      <c r="H15" s="387" t="s">
        <v>42</v>
      </c>
      <c r="I15" s="92"/>
      <c r="J15" s="92"/>
      <c r="K15" s="92"/>
      <c r="L15" s="92"/>
      <c r="M15" s="92"/>
      <c r="N15" s="92"/>
      <c r="O15" s="92"/>
      <c r="P15" s="92"/>
      <c r="Q15" s="92">
        <v>46840060091</v>
      </c>
      <c r="R15" s="92">
        <v>46840060091</v>
      </c>
    </row>
    <row r="16" spans="1:19" x14ac:dyDescent="0.2">
      <c r="A16" s="248">
        <v>6</v>
      </c>
      <c r="B16" s="356">
        <v>8414</v>
      </c>
      <c r="C16" s="385" t="s">
        <v>547</v>
      </c>
      <c r="D16" s="386">
        <v>0</v>
      </c>
      <c r="E16" s="386">
        <f t="shared" si="0"/>
        <v>1.42</v>
      </c>
      <c r="F16" s="1413">
        <v>1.42</v>
      </c>
      <c r="G16" s="1414">
        <f t="shared" si="1"/>
        <v>1.42</v>
      </c>
      <c r="H16" s="387" t="s">
        <v>42</v>
      </c>
      <c r="I16" s="92"/>
      <c r="J16" s="92"/>
      <c r="K16" s="92"/>
      <c r="L16" s="92"/>
      <c r="M16" s="92"/>
      <c r="N16" s="92"/>
      <c r="O16" s="92"/>
      <c r="P16" s="92"/>
      <c r="Q16" s="92">
        <v>46840050050</v>
      </c>
      <c r="R16" s="92">
        <v>46840050050</v>
      </c>
    </row>
    <row r="17" spans="1:18" x14ac:dyDescent="0.2">
      <c r="A17" s="248">
        <v>7</v>
      </c>
      <c r="B17" s="625">
        <v>8415</v>
      </c>
      <c r="C17" s="775" t="s">
        <v>548</v>
      </c>
      <c r="D17" s="337">
        <v>0</v>
      </c>
      <c r="E17" s="337">
        <f t="shared" si="0"/>
        <v>1.01</v>
      </c>
      <c r="F17" s="251">
        <v>1.01</v>
      </c>
      <c r="G17" s="252"/>
      <c r="H17" s="253" t="s">
        <v>42</v>
      </c>
      <c r="I17" s="30"/>
      <c r="J17" s="30"/>
      <c r="K17" s="30"/>
      <c r="L17" s="30"/>
      <c r="M17" s="30"/>
      <c r="N17" s="30"/>
      <c r="O17" s="30"/>
      <c r="P17" s="30"/>
      <c r="Q17" s="30">
        <v>46840070133</v>
      </c>
      <c r="R17" s="30">
        <v>46840050048</v>
      </c>
    </row>
    <row r="18" spans="1:18" x14ac:dyDescent="0.2">
      <c r="A18" s="224"/>
      <c r="B18" s="613"/>
      <c r="C18" s="777"/>
      <c r="D18" s="370">
        <f>E17</f>
        <v>1.01</v>
      </c>
      <c r="E18" s="370">
        <f t="shared" si="0"/>
        <v>2.1</v>
      </c>
      <c r="F18" s="1411">
        <v>1.0900000000000001</v>
      </c>
      <c r="G18" s="1412">
        <f>SUM(F17:F18)</f>
        <v>2.1</v>
      </c>
      <c r="H18" s="371" t="s">
        <v>42</v>
      </c>
      <c r="I18" s="224"/>
      <c r="J18" s="224"/>
      <c r="K18" s="224"/>
      <c r="L18" s="224"/>
      <c r="M18" s="224"/>
      <c r="N18" s="224"/>
      <c r="O18" s="224"/>
      <c r="P18" s="224"/>
      <c r="Q18" s="224">
        <v>46840070133</v>
      </c>
      <c r="R18" s="224">
        <v>46840070133</v>
      </c>
    </row>
    <row r="19" spans="1:18" x14ac:dyDescent="0.2">
      <c r="A19" s="92">
        <v>8</v>
      </c>
      <c r="B19" s="284">
        <v>8418</v>
      </c>
      <c r="C19" s="770" t="s">
        <v>549</v>
      </c>
      <c r="D19" s="386">
        <v>0</v>
      </c>
      <c r="E19" s="386">
        <f t="shared" si="0"/>
        <v>1.84</v>
      </c>
      <c r="F19" s="1413">
        <v>1.84</v>
      </c>
      <c r="G19" s="1414">
        <f t="shared" si="1"/>
        <v>1.84</v>
      </c>
      <c r="H19" s="387" t="s">
        <v>42</v>
      </c>
      <c r="I19" s="92"/>
      <c r="J19" s="92"/>
      <c r="K19" s="92"/>
      <c r="L19" s="92"/>
      <c r="M19" s="92"/>
      <c r="N19" s="92"/>
      <c r="O19" s="92"/>
      <c r="P19" s="92"/>
      <c r="Q19" s="92">
        <v>46840070144</v>
      </c>
      <c r="R19" s="92">
        <v>46840070144</v>
      </c>
    </row>
    <row r="20" spans="1:18" x14ac:dyDescent="0.2">
      <c r="A20" s="248">
        <v>9</v>
      </c>
      <c r="B20" s="625">
        <v>8419</v>
      </c>
      <c r="C20" s="775" t="s">
        <v>550</v>
      </c>
      <c r="D20" s="337">
        <v>0</v>
      </c>
      <c r="E20" s="337">
        <f t="shared" si="0"/>
        <v>1.05</v>
      </c>
      <c r="F20" s="251">
        <v>1.05</v>
      </c>
      <c r="G20" s="252"/>
      <c r="H20" s="253" t="s">
        <v>42</v>
      </c>
      <c r="I20" s="30"/>
      <c r="J20" s="30"/>
      <c r="K20" s="30"/>
      <c r="L20" s="30"/>
      <c r="M20" s="30"/>
      <c r="N20" s="30"/>
      <c r="O20" s="30"/>
      <c r="P20" s="30"/>
      <c r="Q20" s="30">
        <v>46840070142</v>
      </c>
      <c r="R20" s="30">
        <v>46840070142</v>
      </c>
    </row>
    <row r="21" spans="1:18" x14ac:dyDescent="0.2">
      <c r="A21" s="224"/>
      <c r="B21" s="613"/>
      <c r="C21" s="777"/>
      <c r="D21" s="370">
        <f>E20</f>
        <v>1.05</v>
      </c>
      <c r="E21" s="370">
        <f t="shared" si="0"/>
        <v>1.55</v>
      </c>
      <c r="F21" s="1411">
        <v>0.5</v>
      </c>
      <c r="G21" s="1412">
        <f>SUM(F20:F21)</f>
        <v>1.55</v>
      </c>
      <c r="H21" s="371" t="s">
        <v>10</v>
      </c>
      <c r="I21" s="224"/>
      <c r="J21" s="224"/>
      <c r="K21" s="224"/>
      <c r="L21" s="224"/>
      <c r="M21" s="224"/>
      <c r="N21" s="224"/>
      <c r="O21" s="224"/>
      <c r="P21" s="224"/>
      <c r="Q21" s="224">
        <v>46840070142</v>
      </c>
      <c r="R21" s="224">
        <v>46840070142</v>
      </c>
    </row>
    <row r="22" spans="1:18" x14ac:dyDescent="0.2">
      <c r="A22" s="92">
        <v>10</v>
      </c>
      <c r="B22" s="1337" t="s">
        <v>1029</v>
      </c>
      <c r="C22" s="778" t="s">
        <v>551</v>
      </c>
      <c r="D22" s="386">
        <v>0</v>
      </c>
      <c r="E22" s="386">
        <f>F22</f>
        <v>1.17</v>
      </c>
      <c r="F22" s="1413">
        <v>1.17</v>
      </c>
      <c r="G22" s="1414">
        <f t="shared" si="1"/>
        <v>1.17</v>
      </c>
      <c r="H22" s="285" t="s">
        <v>42</v>
      </c>
      <c r="I22" s="92"/>
      <c r="J22" s="92"/>
      <c r="K22" s="92"/>
      <c r="L22" s="92"/>
      <c r="M22" s="92"/>
      <c r="N22" s="92"/>
      <c r="O22" s="92"/>
      <c r="P22" s="92"/>
      <c r="Q22" s="320">
        <v>46840070138</v>
      </c>
      <c r="R22" s="320">
        <v>46840070138</v>
      </c>
    </row>
    <row r="23" spans="1:18" x14ac:dyDescent="0.2">
      <c r="A23" s="92">
        <v>11</v>
      </c>
      <c r="B23" s="284">
        <v>8420</v>
      </c>
      <c r="C23" s="770" t="s">
        <v>552</v>
      </c>
      <c r="D23" s="386">
        <v>0</v>
      </c>
      <c r="E23" s="386">
        <f>F23</f>
        <v>0.96</v>
      </c>
      <c r="F23" s="1413">
        <v>0.96</v>
      </c>
      <c r="G23" s="1414">
        <f t="shared" si="1"/>
        <v>0.96</v>
      </c>
      <c r="H23" s="285" t="s">
        <v>42</v>
      </c>
      <c r="I23" s="92"/>
      <c r="J23" s="92"/>
      <c r="K23" s="92"/>
      <c r="L23" s="92"/>
      <c r="M23" s="92"/>
      <c r="N23" s="92"/>
      <c r="O23" s="92"/>
      <c r="P23" s="92"/>
      <c r="Q23" s="365">
        <v>46840070135</v>
      </c>
      <c r="R23" s="365">
        <v>46840070135</v>
      </c>
    </row>
    <row r="24" spans="1:18" x14ac:dyDescent="0.2">
      <c r="A24" s="92">
        <v>12</v>
      </c>
      <c r="B24" s="284">
        <v>8422</v>
      </c>
      <c r="C24" s="770" t="s">
        <v>553</v>
      </c>
      <c r="D24" s="386">
        <v>0</v>
      </c>
      <c r="E24" s="386">
        <f>F24</f>
        <v>0.46</v>
      </c>
      <c r="F24" s="1413">
        <v>0.46</v>
      </c>
      <c r="G24" s="1414">
        <f t="shared" si="1"/>
        <v>0.46</v>
      </c>
      <c r="H24" s="285" t="s">
        <v>42</v>
      </c>
      <c r="I24" s="92"/>
      <c r="J24" s="92"/>
      <c r="K24" s="92"/>
      <c r="L24" s="92"/>
      <c r="M24" s="92"/>
      <c r="N24" s="92"/>
      <c r="O24" s="92"/>
      <c r="P24" s="92"/>
      <c r="Q24" s="365">
        <v>46840010075</v>
      </c>
      <c r="R24" s="365">
        <v>46840010075</v>
      </c>
    </row>
    <row r="25" spans="1:18" ht="3.75" customHeight="1" x14ac:dyDescent="0.2"/>
    <row r="26" spans="1:18" ht="12.75" customHeight="1" x14ac:dyDescent="0.2">
      <c r="A26" s="63" t="s">
        <v>87</v>
      </c>
      <c r="B26" s="64"/>
      <c r="C26" s="65"/>
      <c r="D26" s="65"/>
      <c r="E26" s="66"/>
      <c r="F26" s="67">
        <f>SUM(F11:F24)</f>
        <v>14.420000000000002</v>
      </c>
      <c r="G26" s="1202"/>
      <c r="H26" s="68"/>
      <c r="I26" s="16"/>
      <c r="J26" s="69"/>
      <c r="K26" s="70" t="s">
        <v>46</v>
      </c>
      <c r="L26" s="168">
        <f>SUM(L11:L24)</f>
        <v>0</v>
      </c>
      <c r="M26" s="71">
        <f>SUM(M11:M24)</f>
        <v>0</v>
      </c>
      <c r="N26" s="62"/>
      <c r="O26" s="70" t="s">
        <v>1</v>
      </c>
      <c r="P26" s="71">
        <f>SUM(P23:P24)</f>
        <v>0</v>
      </c>
      <c r="Q26" s="62"/>
    </row>
    <row r="27" spans="1:18" ht="12.75" customHeight="1" x14ac:dyDescent="0.2">
      <c r="A27" s="72" t="s">
        <v>47</v>
      </c>
      <c r="B27" s="73"/>
      <c r="C27" s="74"/>
      <c r="D27" s="74"/>
      <c r="E27" s="75"/>
      <c r="F27" s="955">
        <f>SUMIF($H$11:H24,"melnais",$F$11:F24)</f>
        <v>0</v>
      </c>
      <c r="G27" s="1203"/>
      <c r="H27" s="76"/>
      <c r="I27" s="77"/>
      <c r="J27" s="62"/>
      <c r="K27" s="62"/>
      <c r="L27" s="78"/>
      <c r="M27" s="78"/>
      <c r="N27" s="62"/>
      <c r="O27" s="62"/>
      <c r="P27" s="62"/>
      <c r="Q27" s="62"/>
    </row>
    <row r="28" spans="1:18" ht="12.75" customHeight="1" x14ac:dyDescent="0.2">
      <c r="A28" s="72" t="s">
        <v>48</v>
      </c>
      <c r="B28" s="73"/>
      <c r="C28" s="74"/>
      <c r="D28" s="74"/>
      <c r="E28" s="75"/>
      <c r="F28" s="955">
        <f>SUMIF($H$11:H24,"bruģis",$F$11:F24)</f>
        <v>0</v>
      </c>
      <c r="G28" s="1203"/>
      <c r="I28" s="16"/>
      <c r="J28" s="62"/>
      <c r="N28" s="62"/>
      <c r="O28" s="62"/>
      <c r="P28" s="62"/>
      <c r="Q28" s="62"/>
    </row>
    <row r="29" spans="1:18" ht="12.75" customHeight="1" x14ac:dyDescent="0.2">
      <c r="A29" s="72" t="s">
        <v>49</v>
      </c>
      <c r="B29" s="73"/>
      <c r="C29" s="74"/>
      <c r="D29" s="74"/>
      <c r="E29" s="75"/>
      <c r="F29" s="955">
        <f>SUMIF($H$11:H24,"grants",$F$11:F24)</f>
        <v>13.920000000000002</v>
      </c>
      <c r="G29" s="1203"/>
      <c r="I29" s="16"/>
      <c r="J29" s="62"/>
      <c r="N29" s="62"/>
      <c r="O29" s="62"/>
      <c r="P29" s="62"/>
      <c r="Q29" s="62"/>
    </row>
    <row r="30" spans="1:18" ht="12.75" customHeight="1" x14ac:dyDescent="0.2">
      <c r="A30" s="72" t="s">
        <v>50</v>
      </c>
      <c r="B30" s="73"/>
      <c r="C30" s="74"/>
      <c r="D30" s="74"/>
      <c r="E30" s="75"/>
      <c r="F30" s="955">
        <f>SUMIF($H$11:H24,"cits segums",$F$11:F24)</f>
        <v>0.5</v>
      </c>
      <c r="G30" s="1203"/>
      <c r="H30" s="77"/>
      <c r="I30" s="16"/>
      <c r="J30" s="79"/>
      <c r="N30" s="62"/>
      <c r="O30" s="62"/>
      <c r="P30" s="62"/>
      <c r="Q30" s="62"/>
    </row>
    <row r="31" spans="1:18" ht="5.25" customHeight="1" x14ac:dyDescent="0.2">
      <c r="D31" s="9"/>
      <c r="E31" s="9"/>
      <c r="F31" s="80"/>
      <c r="G31" s="80"/>
      <c r="H31" s="60"/>
      <c r="I31" s="16"/>
      <c r="J31" s="62"/>
      <c r="N31" s="62"/>
      <c r="O31" s="62"/>
      <c r="P31" s="62"/>
      <c r="Q31" s="62"/>
    </row>
    <row r="32" spans="1:18" ht="12.75" customHeight="1" x14ac:dyDescent="0.2">
      <c r="A32" s="5"/>
      <c r="B32" s="5"/>
      <c r="C32" s="6" t="s">
        <v>51</v>
      </c>
      <c r="D32" s="1720" t="str">
        <f>KOPA!$A$31</f>
        <v>2022.gada 18.oktobris</v>
      </c>
      <c r="E32" s="1720"/>
      <c r="F32" s="1720"/>
      <c r="G32" s="82"/>
      <c r="H32" s="81"/>
      <c r="I32" s="81"/>
      <c r="J32" s="82"/>
      <c r="K32" s="82"/>
      <c r="O32" s="62"/>
      <c r="P32" s="62"/>
      <c r="Q32" s="62"/>
    </row>
    <row r="33" spans="1:18" ht="12.75" customHeight="1" x14ac:dyDescent="0.2">
      <c r="A33" s="5"/>
      <c r="B33" s="5"/>
      <c r="C33" s="6" t="s">
        <v>52</v>
      </c>
      <c r="D33" s="1720" t="s">
        <v>53</v>
      </c>
      <c r="E33" s="1720"/>
      <c r="F33" s="1720"/>
      <c r="G33" s="1720"/>
      <c r="H33" s="1720"/>
      <c r="I33" s="1720"/>
      <c r="J33" s="1720"/>
      <c r="K33" s="1720"/>
      <c r="M33" s="83"/>
      <c r="N33" s="83"/>
      <c r="O33" s="62"/>
      <c r="P33" s="1725" t="s">
        <v>572</v>
      </c>
      <c r="Q33" s="1725"/>
      <c r="R33" s="1725"/>
    </row>
    <row r="34" spans="1:18" ht="12.75" customHeight="1" x14ac:dyDescent="0.2">
      <c r="A34" s="5"/>
      <c r="B34" s="5"/>
      <c r="C34" s="6"/>
      <c r="D34" s="1721" t="s">
        <v>54</v>
      </c>
      <c r="E34" s="1721"/>
      <c r="F34" s="1721"/>
      <c r="G34" s="1721"/>
      <c r="H34" s="1721"/>
      <c r="I34" s="1721"/>
      <c r="J34" s="1721"/>
      <c r="K34" s="1721"/>
      <c r="M34" s="1722" t="s">
        <v>55</v>
      </c>
      <c r="N34" s="1722"/>
      <c r="O34" s="62"/>
      <c r="P34" s="1725"/>
      <c r="Q34" s="1725"/>
      <c r="R34" s="1725"/>
    </row>
    <row r="35" spans="1:18" x14ac:dyDescent="0.2">
      <c r="A35" s="5"/>
      <c r="B35" s="5"/>
      <c r="C35" s="6" t="s">
        <v>51</v>
      </c>
      <c r="D35" s="1728" t="str">
        <f>D32</f>
        <v>2022.gada 18.oktobris</v>
      </c>
      <c r="E35" s="1728"/>
      <c r="F35" s="1728"/>
      <c r="G35" s="82"/>
      <c r="H35" s="81"/>
      <c r="I35" s="81"/>
      <c r="J35" s="82"/>
      <c r="K35" s="82"/>
      <c r="O35" s="62"/>
      <c r="P35" s="1725"/>
      <c r="Q35" s="1725"/>
      <c r="R35" s="1725"/>
    </row>
    <row r="36" spans="1:18" x14ac:dyDescent="0.2">
      <c r="A36" s="5"/>
      <c r="B36" s="5"/>
      <c r="C36" s="6" t="s">
        <v>56</v>
      </c>
      <c r="D36" s="1720" t="str">
        <f>KOPA!$N$31</f>
        <v>Dobeles novada domes priekšsēdētājs Ivars Gorskis</v>
      </c>
      <c r="E36" s="1720"/>
      <c r="F36" s="1720"/>
      <c r="G36" s="1720"/>
      <c r="H36" s="1720"/>
      <c r="I36" s="1720"/>
      <c r="J36" s="1720"/>
      <c r="K36" s="1720"/>
      <c r="M36" s="83"/>
      <c r="N36" s="83"/>
      <c r="O36" s="62"/>
      <c r="P36" s="824"/>
      <c r="Q36" s="824"/>
      <c r="R36" s="824"/>
    </row>
    <row r="37" spans="1:18" x14ac:dyDescent="0.2">
      <c r="A37" s="5"/>
      <c r="B37" s="5"/>
      <c r="C37" s="6"/>
      <c r="D37" s="1721" t="s">
        <v>54</v>
      </c>
      <c r="E37" s="1721"/>
      <c r="F37" s="1721"/>
      <c r="G37" s="1721"/>
      <c r="H37" s="1721"/>
      <c r="I37" s="1721"/>
      <c r="J37" s="1721"/>
      <c r="K37" s="1721"/>
      <c r="M37" s="1722" t="s">
        <v>55</v>
      </c>
      <c r="N37" s="1722"/>
      <c r="O37" s="62"/>
      <c r="P37" s="62"/>
      <c r="Q37" s="62"/>
    </row>
    <row r="38" spans="1:18" x14ac:dyDescent="0.2">
      <c r="A38" s="5"/>
      <c r="B38" s="5"/>
      <c r="C38" s="6" t="s">
        <v>51</v>
      </c>
      <c r="D38" s="84" t="s">
        <v>57</v>
      </c>
      <c r="E38" s="84"/>
      <c r="F38" s="84"/>
      <c r="G38" s="81"/>
      <c r="H38" s="81"/>
      <c r="I38" s="81"/>
      <c r="J38" s="82"/>
      <c r="K38" s="82"/>
      <c r="O38" s="62"/>
      <c r="P38" s="62"/>
      <c r="Q38" s="62"/>
    </row>
    <row r="39" spans="1:18" x14ac:dyDescent="0.2">
      <c r="A39" s="5"/>
      <c r="B39" s="5"/>
      <c r="C39" s="6" t="s">
        <v>58</v>
      </c>
      <c r="D39" s="1720" t="s">
        <v>1088</v>
      </c>
      <c r="E39" s="1720"/>
      <c r="F39" s="1720"/>
      <c r="G39" s="1720"/>
      <c r="H39" s="1720"/>
      <c r="I39" s="1720"/>
      <c r="J39" s="1720"/>
      <c r="K39" s="1720"/>
      <c r="M39" s="83"/>
      <c r="N39" s="83"/>
      <c r="O39" s="62"/>
      <c r="P39" s="62"/>
      <c r="Q39" s="62"/>
    </row>
    <row r="40" spans="1:18" x14ac:dyDescent="0.2">
      <c r="D40" s="1721" t="s">
        <v>54</v>
      </c>
      <c r="E40" s="1721"/>
      <c r="F40" s="1721"/>
      <c r="G40" s="1721"/>
      <c r="H40" s="1721"/>
      <c r="I40" s="1721"/>
      <c r="J40" s="1721"/>
      <c r="K40" s="1721"/>
      <c r="M40" s="1722" t="s">
        <v>55</v>
      </c>
      <c r="N40" s="1722"/>
    </row>
  </sheetData>
  <sheetProtection selectLockedCells="1" selectUnlockedCells="1"/>
  <mergeCells count="35"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  <mergeCell ref="M40:N40"/>
    <mergeCell ref="Q8:Q9"/>
    <mergeCell ref="D36:K36"/>
    <mergeCell ref="D37:K37"/>
    <mergeCell ref="M37:N37"/>
    <mergeCell ref="D39:K39"/>
    <mergeCell ref="F8:G8"/>
    <mergeCell ref="F10:G10"/>
    <mergeCell ref="P33:R35"/>
    <mergeCell ref="D35:F35"/>
    <mergeCell ref="I8:I9"/>
    <mergeCell ref="J8:K8"/>
    <mergeCell ref="L8:L9"/>
    <mergeCell ref="D40:K40"/>
    <mergeCell ref="B10:C10"/>
    <mergeCell ref="D32:F32"/>
    <mergeCell ref="D33:K33"/>
    <mergeCell ref="D34:K34"/>
    <mergeCell ref="M34:N34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DF209-231E-4003-BE8D-03AC775667E7}">
  <sheetPr codeName="Sheet43">
    <tabColor theme="2" tint="-0.249977111117893"/>
  </sheetPr>
  <dimension ref="A1:T33"/>
  <sheetViews>
    <sheetView showGridLines="0" view="pageLayout" zoomScaleNormal="100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876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87">
        <v>15</v>
      </c>
      <c r="R10" s="21">
        <v>16</v>
      </c>
    </row>
    <row r="11" spans="1:20" ht="11.25" customHeight="1" x14ac:dyDescent="0.2">
      <c r="A11" s="248">
        <v>1</v>
      </c>
      <c r="B11" s="625" t="s">
        <v>877</v>
      </c>
      <c r="C11" s="1180" t="s">
        <v>878</v>
      </c>
      <c r="D11" s="1286">
        <v>0</v>
      </c>
      <c r="E11" s="1286">
        <v>0.68</v>
      </c>
      <c r="F11" s="1287">
        <v>0.68</v>
      </c>
      <c r="G11" s="1288">
        <v>0.68</v>
      </c>
      <c r="H11" s="1289" t="s">
        <v>44</v>
      </c>
      <c r="I11" s="23"/>
      <c r="J11" s="23"/>
      <c r="K11" s="23"/>
      <c r="L11" s="23"/>
      <c r="M11" s="23"/>
      <c r="N11" s="23"/>
      <c r="O11" s="23"/>
      <c r="P11" s="23"/>
      <c r="Q11" s="464">
        <v>46880010300</v>
      </c>
      <c r="R11" s="464">
        <v>46880010300</v>
      </c>
    </row>
    <row r="12" spans="1:20" ht="23.1" customHeight="1" x14ac:dyDescent="0.2">
      <c r="A12" s="86">
        <v>2</v>
      </c>
      <c r="B12" s="87" t="s">
        <v>879</v>
      </c>
      <c r="C12" s="1290" t="s">
        <v>880</v>
      </c>
      <c r="D12" s="433">
        <v>0</v>
      </c>
      <c r="E12" s="433">
        <v>4.43</v>
      </c>
      <c r="F12" s="99">
        <v>4.43</v>
      </c>
      <c r="G12" s="100">
        <v>4.43</v>
      </c>
      <c r="H12" s="101" t="s">
        <v>44</v>
      </c>
      <c r="I12" s="1239" t="s">
        <v>881</v>
      </c>
      <c r="J12" s="1291">
        <v>3.28</v>
      </c>
      <c r="K12" s="1239" t="s">
        <v>1074</v>
      </c>
      <c r="L12" s="86">
        <v>18</v>
      </c>
      <c r="M12" s="86">
        <v>126</v>
      </c>
      <c r="N12" s="86"/>
      <c r="O12" s="86" t="s">
        <v>682</v>
      </c>
      <c r="P12" s="86">
        <v>873</v>
      </c>
      <c r="Q12" s="86">
        <v>46880010326</v>
      </c>
      <c r="R12" s="86">
        <v>46880010326</v>
      </c>
    </row>
    <row r="13" spans="1:20" ht="23.1" customHeight="1" x14ac:dyDescent="0.2">
      <c r="A13" s="32">
        <v>3</v>
      </c>
      <c r="B13" s="33" t="s">
        <v>882</v>
      </c>
      <c r="C13" s="1292" t="s">
        <v>883</v>
      </c>
      <c r="D13" s="1217">
        <v>0</v>
      </c>
      <c r="E13" s="1217">
        <v>2.42</v>
      </c>
      <c r="F13" s="211">
        <v>2.42</v>
      </c>
      <c r="G13" s="212">
        <v>2.42</v>
      </c>
      <c r="H13" s="213" t="s">
        <v>44</v>
      </c>
      <c r="I13" s="32"/>
      <c r="J13" s="32"/>
      <c r="K13" s="32"/>
      <c r="L13" s="32"/>
      <c r="M13" s="32"/>
      <c r="N13" s="32"/>
      <c r="O13" s="32"/>
      <c r="P13" s="32"/>
      <c r="Q13" s="32">
        <v>46880010313</v>
      </c>
      <c r="R13" s="32">
        <v>46880010313</v>
      </c>
    </row>
    <row r="14" spans="1:20" ht="11.25" customHeight="1" x14ac:dyDescent="0.2">
      <c r="A14" s="86">
        <v>4</v>
      </c>
      <c r="B14" s="278" t="s">
        <v>884</v>
      </c>
      <c r="C14" s="1243" t="s">
        <v>885</v>
      </c>
      <c r="D14" s="433">
        <v>0</v>
      </c>
      <c r="E14" s="433">
        <v>0.44</v>
      </c>
      <c r="F14" s="1223">
        <v>0.44</v>
      </c>
      <c r="G14" s="100">
        <v>0.44</v>
      </c>
      <c r="H14" s="144" t="s">
        <v>44</v>
      </c>
      <c r="I14" s="86"/>
      <c r="J14" s="86"/>
      <c r="K14" s="86"/>
      <c r="L14" s="86"/>
      <c r="M14" s="86"/>
      <c r="N14" s="86"/>
      <c r="O14" s="86"/>
      <c r="P14" s="86"/>
      <c r="Q14" s="143">
        <v>46880010356</v>
      </c>
      <c r="R14" s="143">
        <v>46880010356</v>
      </c>
    </row>
    <row r="15" spans="1:20" ht="11.25" customHeight="1" x14ac:dyDescent="0.2">
      <c r="A15" s="23">
        <v>5</v>
      </c>
      <c r="B15" s="304" t="s">
        <v>886</v>
      </c>
      <c r="C15" s="1736" t="s">
        <v>887</v>
      </c>
      <c r="D15" s="503">
        <v>0</v>
      </c>
      <c r="E15" s="503">
        <v>0.03</v>
      </c>
      <c r="F15" s="1227">
        <v>0.03</v>
      </c>
      <c r="G15" s="232"/>
      <c r="H15" s="311" t="s">
        <v>44</v>
      </c>
      <c r="I15" s="221"/>
      <c r="J15" s="221"/>
      <c r="K15" s="221"/>
      <c r="L15" s="221"/>
      <c r="M15" s="221"/>
      <c r="N15" s="221"/>
      <c r="O15" s="221"/>
      <c r="P15" s="221"/>
      <c r="Q15" s="1207">
        <v>46880010314</v>
      </c>
      <c r="R15" s="1207">
        <v>46880010314</v>
      </c>
    </row>
    <row r="16" spans="1:20" ht="11.25" customHeight="1" x14ac:dyDescent="0.2">
      <c r="A16" s="40"/>
      <c r="B16" s="453"/>
      <c r="C16" s="1737"/>
      <c r="D16" s="1208">
        <v>0.03</v>
      </c>
      <c r="E16" s="1208">
        <v>2.5</v>
      </c>
      <c r="F16" s="1209">
        <v>2.4700000000000002</v>
      </c>
      <c r="G16" s="1210">
        <v>2.5</v>
      </c>
      <c r="H16" s="298" t="s">
        <v>42</v>
      </c>
      <c r="I16" s="1212"/>
      <c r="J16" s="1212"/>
      <c r="K16" s="1212"/>
      <c r="L16" s="1212"/>
      <c r="M16" s="1212"/>
      <c r="N16" s="1212"/>
      <c r="O16" s="1212"/>
      <c r="P16" s="1212"/>
      <c r="Q16" s="1214">
        <v>46880010314</v>
      </c>
      <c r="R16" s="1214">
        <v>46880010314</v>
      </c>
    </row>
    <row r="17" spans="1:18" ht="23.1" customHeight="1" x14ac:dyDescent="0.2">
      <c r="A17" s="86">
        <v>6</v>
      </c>
      <c r="B17" s="87" t="s">
        <v>888</v>
      </c>
      <c r="C17" s="1258" t="s">
        <v>889</v>
      </c>
      <c r="D17" s="433">
        <v>0</v>
      </c>
      <c r="E17" s="433">
        <v>0.67</v>
      </c>
      <c r="F17" s="99">
        <v>0.67</v>
      </c>
      <c r="G17" s="100">
        <v>0.67</v>
      </c>
      <c r="H17" s="101" t="s">
        <v>44</v>
      </c>
      <c r="I17" s="86"/>
      <c r="J17" s="86"/>
      <c r="K17" s="86"/>
      <c r="L17" s="86"/>
      <c r="M17" s="86"/>
      <c r="N17" s="86"/>
      <c r="O17" s="86"/>
      <c r="P17" s="86"/>
      <c r="Q17" s="86">
        <v>46880030262</v>
      </c>
      <c r="R17" s="86">
        <v>46880030262</v>
      </c>
    </row>
    <row r="18" spans="1:18" ht="6" customHeight="1" x14ac:dyDescent="0.2"/>
    <row r="19" spans="1:18" ht="12.75" customHeight="1" x14ac:dyDescent="0.2">
      <c r="A19" s="1201" t="s">
        <v>101</v>
      </c>
      <c r="B19" s="64"/>
      <c r="C19" s="65"/>
      <c r="D19" s="65"/>
      <c r="E19" s="66"/>
      <c r="F19" s="67">
        <f>SUM(F11:F17)</f>
        <v>11.14</v>
      </c>
      <c r="G19" s="1202"/>
      <c r="H19" s="68"/>
      <c r="I19" s="1328" t="s">
        <v>977</v>
      </c>
      <c r="J19" s="69"/>
      <c r="K19" s="70" t="s">
        <v>46</v>
      </c>
      <c r="L19" s="71">
        <f>SUM(L11:L17)</f>
        <v>18</v>
      </c>
      <c r="M19" s="71">
        <f>SUM(M11:M17)</f>
        <v>126</v>
      </c>
      <c r="N19" s="62"/>
      <c r="O19" s="70" t="s">
        <v>1</v>
      </c>
      <c r="P19" s="71">
        <f>SUM(P11:P17)</f>
        <v>873</v>
      </c>
      <c r="Q19" s="62"/>
    </row>
    <row r="20" spans="1:18" ht="12.75" customHeight="1" x14ac:dyDescent="0.2">
      <c r="A20" s="72" t="s">
        <v>47</v>
      </c>
      <c r="B20" s="73"/>
      <c r="C20" s="74"/>
      <c r="D20" s="74"/>
      <c r="E20" s="75"/>
      <c r="F20" s="955">
        <f>SUMIF(H11:H17,"melnais",F11:F17)</f>
        <v>8.67</v>
      </c>
      <c r="G20" s="1203"/>
      <c r="H20" s="76"/>
      <c r="I20" s="77"/>
      <c r="J20" s="62"/>
      <c r="K20" s="62"/>
      <c r="L20" s="78"/>
      <c r="M20" s="78"/>
      <c r="N20" s="62"/>
      <c r="O20" s="62"/>
      <c r="P20" s="62"/>
      <c r="Q20" s="62"/>
    </row>
    <row r="21" spans="1:18" ht="12.75" customHeight="1" x14ac:dyDescent="0.2">
      <c r="A21" s="72" t="s">
        <v>48</v>
      </c>
      <c r="B21" s="73"/>
      <c r="C21" s="74"/>
      <c r="D21" s="74"/>
      <c r="E21" s="75"/>
      <c r="F21" s="955">
        <f>SUMIF(H11:H17,"bruģis",F11:F17)</f>
        <v>0</v>
      </c>
      <c r="G21" s="1203"/>
      <c r="I21" s="16"/>
      <c r="J21" s="62"/>
      <c r="N21" s="62"/>
      <c r="O21" s="62"/>
      <c r="P21" s="62"/>
      <c r="Q21" s="62"/>
    </row>
    <row r="22" spans="1:18" ht="12.75" customHeight="1" x14ac:dyDescent="0.2">
      <c r="A22" s="72" t="s">
        <v>49</v>
      </c>
      <c r="B22" s="73"/>
      <c r="C22" s="74"/>
      <c r="D22" s="74"/>
      <c r="E22" s="75"/>
      <c r="F22" s="955">
        <f>SUMIF(H11:H17,"grants",F11:F17)</f>
        <v>2.4700000000000002</v>
      </c>
      <c r="G22" s="1203"/>
      <c r="I22" s="16"/>
      <c r="J22" s="62"/>
      <c r="N22" s="62"/>
      <c r="O22" s="62"/>
      <c r="P22" s="62"/>
      <c r="Q22" s="62"/>
    </row>
    <row r="23" spans="1:18" ht="12.75" customHeight="1" x14ac:dyDescent="0.2">
      <c r="A23" s="72" t="s">
        <v>50</v>
      </c>
      <c r="B23" s="73"/>
      <c r="C23" s="74"/>
      <c r="D23" s="74"/>
      <c r="E23" s="75"/>
      <c r="F23" s="955">
        <f>SUMIF(H11:H17,"cits segums",F11:F17)</f>
        <v>0</v>
      </c>
      <c r="G23" s="1203"/>
      <c r="H23" s="77"/>
      <c r="I23" s="16"/>
      <c r="J23" s="79"/>
      <c r="N23" s="62"/>
      <c r="O23" s="62"/>
      <c r="P23" s="62"/>
      <c r="Q23" s="62"/>
    </row>
    <row r="24" spans="1:18" ht="5.25" customHeight="1" x14ac:dyDescent="0.2">
      <c r="D24" s="9"/>
      <c r="E24" s="9"/>
      <c r="F24" s="80"/>
      <c r="G24" s="80"/>
      <c r="H24" s="60"/>
      <c r="I24" s="16"/>
      <c r="J24" s="62"/>
      <c r="N24" s="62"/>
      <c r="O24" s="62"/>
      <c r="P24" s="62"/>
      <c r="Q24" s="62"/>
    </row>
    <row r="25" spans="1:18" ht="12.75" customHeight="1" x14ac:dyDescent="0.2">
      <c r="A25" s="5"/>
      <c r="B25" s="5"/>
      <c r="C25" s="6" t="s">
        <v>51</v>
      </c>
      <c r="D25" s="1720" t="str">
        <f>KOPA!$A$31</f>
        <v>2022.gada 18.oktobris</v>
      </c>
      <c r="E25" s="1720"/>
      <c r="F25" s="1720"/>
      <c r="G25" s="82"/>
      <c r="H25" s="81"/>
      <c r="I25" s="81"/>
      <c r="J25" s="82"/>
      <c r="K25" s="82"/>
      <c r="O25" s="62"/>
      <c r="P25" s="1738" t="s">
        <v>572</v>
      </c>
      <c r="Q25" s="1738"/>
      <c r="R25" s="1738"/>
    </row>
    <row r="26" spans="1:18" ht="12.75" customHeight="1" x14ac:dyDescent="0.2">
      <c r="A26" s="5"/>
      <c r="B26" s="5"/>
      <c r="C26" s="6" t="s">
        <v>52</v>
      </c>
      <c r="D26" s="1720" t="s">
        <v>53</v>
      </c>
      <c r="E26" s="1720"/>
      <c r="F26" s="1720"/>
      <c r="G26" s="1720"/>
      <c r="H26" s="1720"/>
      <c r="I26" s="1720"/>
      <c r="J26" s="1720"/>
      <c r="K26" s="1720"/>
      <c r="M26" s="83"/>
      <c r="N26" s="83"/>
      <c r="O26" s="62"/>
      <c r="P26" s="1738"/>
      <c r="Q26" s="1738"/>
      <c r="R26" s="1738"/>
    </row>
    <row r="27" spans="1:18" ht="12.75" customHeight="1" x14ac:dyDescent="0.2">
      <c r="A27" s="5"/>
      <c r="B27" s="5"/>
      <c r="C27" s="6"/>
      <c r="D27" s="1721" t="s">
        <v>54</v>
      </c>
      <c r="E27" s="1721"/>
      <c r="F27" s="1721"/>
      <c r="G27" s="1721"/>
      <c r="H27" s="1721"/>
      <c r="I27" s="1721"/>
      <c r="J27" s="1721"/>
      <c r="K27" s="1721"/>
      <c r="M27" s="1722" t="s">
        <v>55</v>
      </c>
      <c r="N27" s="1722"/>
      <c r="O27" s="62"/>
      <c r="P27" s="1738"/>
      <c r="Q27" s="1738"/>
      <c r="R27" s="1738"/>
    </row>
    <row r="28" spans="1:18" ht="12.75" customHeight="1" x14ac:dyDescent="0.2">
      <c r="A28" s="5"/>
      <c r="B28" s="5"/>
      <c r="C28" s="6" t="s">
        <v>51</v>
      </c>
      <c r="D28" s="1728" t="str">
        <f>D25</f>
        <v>2022.gada 18.oktobris</v>
      </c>
      <c r="E28" s="1728"/>
      <c r="F28" s="1728"/>
      <c r="G28" s="82"/>
      <c r="H28" s="81"/>
      <c r="I28" s="81"/>
      <c r="J28" s="82"/>
      <c r="K28" s="82"/>
      <c r="O28" s="62"/>
      <c r="P28" s="62"/>
      <c r="Q28" s="62"/>
    </row>
    <row r="29" spans="1:18" ht="12.75" customHeight="1" x14ac:dyDescent="0.2">
      <c r="A29" s="5"/>
      <c r="B29" s="5"/>
      <c r="C29" s="6" t="s">
        <v>56</v>
      </c>
      <c r="D29" s="1720" t="str">
        <f>KOPA!$N$31</f>
        <v>Dobeles novada domes priekšsēdētājs Ivars Gorskis</v>
      </c>
      <c r="E29" s="1720"/>
      <c r="F29" s="1720"/>
      <c r="G29" s="1720"/>
      <c r="H29" s="1720"/>
      <c r="I29" s="1720"/>
      <c r="J29" s="1720"/>
      <c r="K29" s="1720"/>
      <c r="M29" s="83"/>
      <c r="N29" s="83"/>
      <c r="O29" s="62"/>
      <c r="P29" s="62"/>
      <c r="Q29" s="62"/>
    </row>
    <row r="30" spans="1:18" ht="12.75" customHeight="1" x14ac:dyDescent="0.2">
      <c r="A30" s="5"/>
      <c r="B30" s="5"/>
      <c r="C30" s="6"/>
      <c r="D30" s="1721" t="s">
        <v>54</v>
      </c>
      <c r="E30" s="1721"/>
      <c r="F30" s="1721"/>
      <c r="G30" s="1721"/>
      <c r="H30" s="1721"/>
      <c r="I30" s="1721"/>
      <c r="J30" s="1721"/>
      <c r="K30" s="1721"/>
      <c r="M30" s="1722" t="s">
        <v>55</v>
      </c>
      <c r="N30" s="1722"/>
      <c r="O30" s="62"/>
      <c r="P30" s="62"/>
      <c r="Q30" s="62"/>
    </row>
    <row r="31" spans="1:18" ht="12.75" customHeight="1" x14ac:dyDescent="0.2">
      <c r="A31" s="5"/>
      <c r="B31" s="5"/>
      <c r="C31" s="6" t="s">
        <v>51</v>
      </c>
      <c r="D31" s="84" t="s">
        <v>57</v>
      </c>
      <c r="E31" s="84"/>
      <c r="F31" s="84"/>
      <c r="G31" s="81"/>
      <c r="H31" s="81"/>
      <c r="I31" s="81"/>
      <c r="J31" s="82"/>
      <c r="K31" s="82"/>
      <c r="O31" s="62"/>
      <c r="P31" s="62"/>
      <c r="Q31" s="62"/>
    </row>
    <row r="32" spans="1:18" ht="12.75" customHeight="1" x14ac:dyDescent="0.2">
      <c r="A32" s="5"/>
      <c r="B32" s="5"/>
      <c r="C32" s="6" t="s">
        <v>58</v>
      </c>
      <c r="D32" s="1720" t="s">
        <v>1088</v>
      </c>
      <c r="E32" s="1720"/>
      <c r="F32" s="1720"/>
      <c r="G32" s="1720"/>
      <c r="H32" s="1720"/>
      <c r="I32" s="1720"/>
      <c r="J32" s="1720"/>
      <c r="K32" s="1720"/>
      <c r="M32" s="83"/>
      <c r="N32" s="83"/>
      <c r="O32" s="62"/>
      <c r="P32" s="62"/>
      <c r="Q32" s="62"/>
    </row>
    <row r="33" spans="4:14" ht="12.75" customHeight="1" x14ac:dyDescent="0.2">
      <c r="D33" s="1721" t="s">
        <v>54</v>
      </c>
      <c r="E33" s="1721"/>
      <c r="F33" s="1721"/>
      <c r="G33" s="1721"/>
      <c r="H33" s="1721"/>
      <c r="I33" s="1721"/>
      <c r="J33" s="1721"/>
      <c r="K33" s="1721"/>
      <c r="M33" s="1722" t="s">
        <v>55</v>
      </c>
      <c r="N33" s="1722"/>
    </row>
  </sheetData>
  <mergeCells count="36"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M8:M9"/>
    <mergeCell ref="N8:N9"/>
    <mergeCell ref="O8:O9"/>
    <mergeCell ref="Q8:Q9"/>
    <mergeCell ref="D8:E8"/>
    <mergeCell ref="F8:G8"/>
    <mergeCell ref="H8:H9"/>
    <mergeCell ref="I8:I9"/>
    <mergeCell ref="J8:K8"/>
    <mergeCell ref="R8:R9"/>
    <mergeCell ref="L8:L9"/>
    <mergeCell ref="P25:R27"/>
    <mergeCell ref="D26:K26"/>
    <mergeCell ref="D27:K27"/>
    <mergeCell ref="M27:N27"/>
    <mergeCell ref="D28:F28"/>
    <mergeCell ref="B10:C10"/>
    <mergeCell ref="F10:G10"/>
    <mergeCell ref="D33:K33"/>
    <mergeCell ref="M33:N33"/>
    <mergeCell ref="C15:C16"/>
    <mergeCell ref="D25:F25"/>
    <mergeCell ref="D29:K29"/>
    <mergeCell ref="D30:K30"/>
    <mergeCell ref="M30:N30"/>
    <mergeCell ref="D32:K32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AF1D4-0D56-4ED7-971E-53915DF5C36E}">
  <sheetPr codeName="Sheet44">
    <tabColor theme="2" tint="-0.249977111117893"/>
  </sheetPr>
  <dimension ref="A1:T75"/>
  <sheetViews>
    <sheetView showGridLines="0" view="pageLayout" zoomScaleNormal="100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890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ht="11.25" customHeight="1" x14ac:dyDescent="0.2">
      <c r="A11" s="248">
        <v>1</v>
      </c>
      <c r="B11" s="625" t="s">
        <v>891</v>
      </c>
      <c r="C11" s="1180" t="s">
        <v>892</v>
      </c>
      <c r="D11" s="426">
        <v>0</v>
      </c>
      <c r="E11" s="426">
        <v>0.2</v>
      </c>
      <c r="F11" s="1198">
        <v>0.2</v>
      </c>
      <c r="G11" s="27"/>
      <c r="H11" s="444" t="s">
        <v>44</v>
      </c>
      <c r="I11" s="110"/>
      <c r="J11" s="110"/>
      <c r="K11" s="110"/>
      <c r="L11" s="110"/>
      <c r="M11" s="110"/>
      <c r="N11" s="110"/>
      <c r="O11" s="110"/>
      <c r="P11" s="110"/>
      <c r="Q11" s="500">
        <v>46880010308</v>
      </c>
      <c r="R11" s="500">
        <v>46880010308</v>
      </c>
    </row>
    <row r="12" spans="1:20" ht="11.25" customHeight="1" x14ac:dyDescent="0.2">
      <c r="A12" s="32"/>
      <c r="B12" s="446"/>
      <c r="C12" s="1187"/>
      <c r="D12" s="466">
        <v>0.2</v>
      </c>
      <c r="E12" s="466">
        <v>0.29000000000000004</v>
      </c>
      <c r="F12" s="1189">
        <v>0.09</v>
      </c>
      <c r="G12" s="36"/>
      <c r="H12" s="1293" t="s">
        <v>10</v>
      </c>
      <c r="I12" s="1191"/>
      <c r="J12" s="1191"/>
      <c r="K12" s="1191"/>
      <c r="L12" s="1191"/>
      <c r="M12" s="1191"/>
      <c r="N12" s="1191"/>
      <c r="O12" s="1191"/>
      <c r="P12" s="1191"/>
      <c r="Q12" s="128">
        <v>46880010308</v>
      </c>
      <c r="R12" s="128">
        <v>46880010308</v>
      </c>
    </row>
    <row r="13" spans="1:20" ht="11.25" customHeight="1" x14ac:dyDescent="0.2">
      <c r="A13" s="32"/>
      <c r="B13" s="446"/>
      <c r="C13" s="1187"/>
      <c r="D13" s="466">
        <v>0.29000000000000004</v>
      </c>
      <c r="E13" s="466">
        <v>0.33</v>
      </c>
      <c r="F13" s="1189">
        <v>0.04</v>
      </c>
      <c r="G13" s="36"/>
      <c r="H13" s="1293" t="s">
        <v>42</v>
      </c>
      <c r="I13" s="1191"/>
      <c r="J13" s="1191"/>
      <c r="K13" s="1191"/>
      <c r="L13" s="1191"/>
      <c r="M13" s="1191"/>
      <c r="N13" s="1191"/>
      <c r="O13" s="1191"/>
      <c r="P13" s="1191"/>
      <c r="Q13" s="128">
        <v>46880010308</v>
      </c>
      <c r="R13" s="128">
        <v>46880010308</v>
      </c>
    </row>
    <row r="14" spans="1:20" ht="11.25" customHeight="1" x14ac:dyDescent="0.2">
      <c r="A14" s="32"/>
      <c r="B14" s="446"/>
      <c r="C14" s="1187"/>
      <c r="D14" s="466">
        <v>0.33</v>
      </c>
      <c r="E14" s="466">
        <v>0.39</v>
      </c>
      <c r="F14" s="1189">
        <v>0.06</v>
      </c>
      <c r="G14" s="36"/>
      <c r="H14" s="1293" t="s">
        <v>44</v>
      </c>
      <c r="I14" s="1191"/>
      <c r="J14" s="1191"/>
      <c r="K14" s="1191"/>
      <c r="L14" s="1191"/>
      <c r="M14" s="1191"/>
      <c r="N14" s="1191"/>
      <c r="O14" s="1191"/>
      <c r="P14" s="1191"/>
      <c r="Q14" s="128">
        <v>46880010308</v>
      </c>
      <c r="R14" s="128">
        <v>46880010308</v>
      </c>
    </row>
    <row r="15" spans="1:20" ht="11.25" customHeight="1" x14ac:dyDescent="0.2">
      <c r="A15" s="40"/>
      <c r="B15" s="453"/>
      <c r="C15" s="1193"/>
      <c r="D15" s="430">
        <v>0.39</v>
      </c>
      <c r="E15" s="430">
        <v>0.61</v>
      </c>
      <c r="F15" s="1195">
        <v>0.22</v>
      </c>
      <c r="G15" s="44">
        <f>SUM(F11:F15)</f>
        <v>0.61</v>
      </c>
      <c r="H15" s="156" t="s">
        <v>44</v>
      </c>
      <c r="I15" s="583"/>
      <c r="J15" s="583"/>
      <c r="K15" s="583"/>
      <c r="L15" s="583"/>
      <c r="M15" s="583"/>
      <c r="N15" s="583"/>
      <c r="O15" s="583"/>
      <c r="P15" s="583"/>
      <c r="Q15" s="134" t="s">
        <v>185</v>
      </c>
      <c r="R15" s="134" t="s">
        <v>185</v>
      </c>
    </row>
    <row r="16" spans="1:20" ht="11.25" customHeight="1" x14ac:dyDescent="0.2">
      <c r="A16" s="23">
        <v>2</v>
      </c>
      <c r="B16" s="304" t="s">
        <v>893</v>
      </c>
      <c r="C16" s="1246" t="s">
        <v>894</v>
      </c>
      <c r="D16" s="503">
        <v>0</v>
      </c>
      <c r="E16" s="503">
        <v>0.2</v>
      </c>
      <c r="F16" s="1227">
        <v>0.2</v>
      </c>
      <c r="G16" s="232"/>
      <c r="H16" s="311" t="s">
        <v>44</v>
      </c>
      <c r="I16" s="221"/>
      <c r="J16" s="221"/>
      <c r="K16" s="221"/>
      <c r="L16" s="221"/>
      <c r="M16" s="221"/>
      <c r="N16" s="221"/>
      <c r="O16" s="221"/>
      <c r="P16" s="221"/>
      <c r="Q16" s="1207">
        <v>46880010307</v>
      </c>
      <c r="R16" s="1207">
        <v>46880010307</v>
      </c>
    </row>
    <row r="17" spans="1:18" ht="11.25" customHeight="1" x14ac:dyDescent="0.2">
      <c r="A17" s="32"/>
      <c r="B17" s="446"/>
      <c r="C17" s="1187"/>
      <c r="D17" s="466">
        <v>0.2</v>
      </c>
      <c r="E17" s="466">
        <v>0.34</v>
      </c>
      <c r="F17" s="1189">
        <v>0.14000000000000001</v>
      </c>
      <c r="G17" s="36"/>
      <c r="H17" s="1293" t="s">
        <v>44</v>
      </c>
      <c r="I17" s="1191"/>
      <c r="J17" s="1191"/>
      <c r="K17" s="1191"/>
      <c r="L17" s="1191"/>
      <c r="M17" s="1191"/>
      <c r="N17" s="1191"/>
      <c r="O17" s="1191"/>
      <c r="P17" s="1191"/>
      <c r="Q17" s="128">
        <v>46880010307</v>
      </c>
      <c r="R17" s="128">
        <v>46880010307</v>
      </c>
    </row>
    <row r="18" spans="1:18" ht="11.25" customHeight="1" x14ac:dyDescent="0.2">
      <c r="A18" s="40"/>
      <c r="B18" s="453"/>
      <c r="C18" s="1193"/>
      <c r="D18" s="1208">
        <v>0.34</v>
      </c>
      <c r="E18" s="1208">
        <v>0.44000000000000006</v>
      </c>
      <c r="F18" s="1209">
        <v>0.1</v>
      </c>
      <c r="G18" s="1210">
        <f>SUM(F16:F18)</f>
        <v>0.44000000000000006</v>
      </c>
      <c r="H18" s="298" t="s">
        <v>44</v>
      </c>
      <c r="I18" s="1212"/>
      <c r="J18" s="1212"/>
      <c r="K18" s="1212"/>
      <c r="L18" s="1212"/>
      <c r="M18" s="1212"/>
      <c r="N18" s="1212"/>
      <c r="O18" s="1212"/>
      <c r="P18" s="1212"/>
      <c r="Q18" s="1214">
        <v>46880010308</v>
      </c>
      <c r="R18" s="1214">
        <v>46880010308</v>
      </c>
    </row>
    <row r="19" spans="1:18" ht="23.1" customHeight="1" x14ac:dyDescent="0.2">
      <c r="A19" s="86">
        <v>3</v>
      </c>
      <c r="B19" s="87" t="s">
        <v>895</v>
      </c>
      <c r="C19" s="1258" t="s">
        <v>896</v>
      </c>
      <c r="D19" s="433">
        <v>0</v>
      </c>
      <c r="E19" s="433">
        <v>1.6400000000000001</v>
      </c>
      <c r="F19" s="99">
        <v>1.62</v>
      </c>
      <c r="G19" s="100">
        <v>1.62</v>
      </c>
      <c r="H19" s="101" t="s">
        <v>44</v>
      </c>
      <c r="I19" s="86" t="s">
        <v>897</v>
      </c>
      <c r="J19" s="1291">
        <v>0.377</v>
      </c>
      <c r="K19" s="1239" t="s">
        <v>1075</v>
      </c>
      <c r="L19" s="86">
        <v>18</v>
      </c>
      <c r="M19" s="86">
        <v>126</v>
      </c>
      <c r="N19" s="86"/>
      <c r="O19" s="86" t="s">
        <v>682</v>
      </c>
      <c r="P19" s="86"/>
      <c r="Q19" s="86">
        <v>46880010299</v>
      </c>
      <c r="R19" s="86">
        <v>46880010299</v>
      </c>
    </row>
    <row r="20" spans="1:18" ht="11.25" customHeight="1" x14ac:dyDescent="0.2">
      <c r="A20" s="23">
        <v>4</v>
      </c>
      <c r="B20" s="304" t="s">
        <v>898</v>
      </c>
      <c r="C20" s="1246" t="s">
        <v>899</v>
      </c>
      <c r="D20" s="426">
        <v>0</v>
      </c>
      <c r="E20" s="426">
        <v>1.42</v>
      </c>
      <c r="F20" s="1198">
        <v>1.42</v>
      </c>
      <c r="G20" s="27"/>
      <c r="H20" s="150" t="s">
        <v>42</v>
      </c>
      <c r="I20" s="110"/>
      <c r="J20" s="110"/>
      <c r="K20" s="110"/>
      <c r="L20" s="110"/>
      <c r="M20" s="110"/>
      <c r="N20" s="110"/>
      <c r="O20" s="110"/>
      <c r="P20" s="110"/>
      <c r="Q20" s="121">
        <v>46880030258</v>
      </c>
      <c r="R20" s="121">
        <v>46880030258</v>
      </c>
    </row>
    <row r="21" spans="1:18" ht="11.25" customHeight="1" x14ac:dyDescent="0.2">
      <c r="A21" s="32"/>
      <c r="B21" s="446"/>
      <c r="C21" s="1187"/>
      <c r="D21" s="466">
        <v>1.42</v>
      </c>
      <c r="E21" s="466">
        <v>1.7</v>
      </c>
      <c r="F21" s="1189">
        <v>0.28000000000000003</v>
      </c>
      <c r="G21" s="36"/>
      <c r="H21" s="1293" t="s">
        <v>42</v>
      </c>
      <c r="I21" s="1778" t="s">
        <v>900</v>
      </c>
      <c r="J21" s="1294">
        <v>1.72</v>
      </c>
      <c r="K21" s="1778" t="s">
        <v>1076</v>
      </c>
      <c r="L21" s="1191">
        <v>18</v>
      </c>
      <c r="M21" s="1191">
        <v>126</v>
      </c>
      <c r="N21" s="1191"/>
      <c r="O21" s="1191" t="s">
        <v>682</v>
      </c>
      <c r="P21" s="1191"/>
      <c r="Q21" s="128">
        <v>46880030256</v>
      </c>
      <c r="R21" s="128">
        <v>46880030256</v>
      </c>
    </row>
    <row r="22" spans="1:18" ht="11.25" customHeight="1" x14ac:dyDescent="0.2">
      <c r="A22" s="32"/>
      <c r="B22" s="446"/>
      <c r="C22" s="1187"/>
      <c r="D22" s="466">
        <v>1.72</v>
      </c>
      <c r="E22" s="466">
        <v>2.95</v>
      </c>
      <c r="F22" s="1189">
        <v>1.23</v>
      </c>
      <c r="G22" s="36"/>
      <c r="H22" s="1293" t="s">
        <v>42</v>
      </c>
      <c r="I22" s="1779"/>
      <c r="J22" s="1294"/>
      <c r="K22" s="1779"/>
      <c r="L22" s="1191"/>
      <c r="M22" s="1191"/>
      <c r="N22" s="1191"/>
      <c r="O22" s="1191"/>
      <c r="P22" s="1191"/>
      <c r="Q22" s="128">
        <v>46880010322</v>
      </c>
      <c r="R22" s="128">
        <v>46880010322</v>
      </c>
    </row>
    <row r="23" spans="1:18" ht="11.25" customHeight="1" x14ac:dyDescent="0.2">
      <c r="A23" s="40"/>
      <c r="B23" s="453"/>
      <c r="C23" s="1193"/>
      <c r="D23" s="430">
        <v>2.95</v>
      </c>
      <c r="E23" s="430">
        <v>3.21</v>
      </c>
      <c r="F23" s="1195">
        <v>0.26</v>
      </c>
      <c r="G23" s="44">
        <f>SUM(F20:F23)</f>
        <v>3.1899999999999995</v>
      </c>
      <c r="H23" s="156" t="s">
        <v>44</v>
      </c>
      <c r="I23" s="583"/>
      <c r="J23" s="583"/>
      <c r="K23" s="583"/>
      <c r="L23" s="583"/>
      <c r="M23" s="583"/>
      <c r="N23" s="583"/>
      <c r="O23" s="583"/>
      <c r="P23" s="583"/>
      <c r="Q23" s="134">
        <v>46880010322</v>
      </c>
      <c r="R23" s="134">
        <v>46880010322</v>
      </c>
    </row>
    <row r="24" spans="1:18" ht="11.25" customHeight="1" x14ac:dyDescent="0.2">
      <c r="A24" s="86">
        <v>5</v>
      </c>
      <c r="B24" s="278" t="s">
        <v>901</v>
      </c>
      <c r="C24" s="1242" t="s">
        <v>902</v>
      </c>
      <c r="D24" s="433">
        <v>0</v>
      </c>
      <c r="E24" s="433">
        <v>0.05</v>
      </c>
      <c r="F24" s="1223">
        <v>0.05</v>
      </c>
      <c r="G24" s="100">
        <v>0.05</v>
      </c>
      <c r="H24" s="144" t="s">
        <v>44</v>
      </c>
      <c r="I24" s="86"/>
      <c r="J24" s="86"/>
      <c r="K24" s="86"/>
      <c r="L24" s="86"/>
      <c r="M24" s="86"/>
      <c r="N24" s="86"/>
      <c r="O24" s="86"/>
      <c r="P24" s="86"/>
      <c r="Q24" s="143">
        <v>46880010312</v>
      </c>
      <c r="R24" s="143">
        <v>46880010312</v>
      </c>
    </row>
    <row r="25" spans="1:18" ht="23.1" customHeight="1" x14ac:dyDescent="0.2">
      <c r="A25" s="86">
        <v>6</v>
      </c>
      <c r="B25" s="87" t="s">
        <v>903</v>
      </c>
      <c r="C25" s="1258" t="s">
        <v>904</v>
      </c>
      <c r="D25" s="433">
        <v>0</v>
      </c>
      <c r="E25" s="433">
        <v>1.03</v>
      </c>
      <c r="F25" s="99">
        <v>1.03</v>
      </c>
      <c r="G25" s="100">
        <v>1.03</v>
      </c>
      <c r="H25" s="101" t="s">
        <v>42</v>
      </c>
      <c r="I25" s="86"/>
      <c r="J25" s="86"/>
      <c r="K25" s="86"/>
      <c r="L25" s="86"/>
      <c r="M25" s="86"/>
      <c r="N25" s="86"/>
      <c r="O25" s="86"/>
      <c r="P25" s="86"/>
      <c r="Q25" s="86">
        <v>46880030014</v>
      </c>
      <c r="R25" s="86">
        <v>46880030236</v>
      </c>
    </row>
    <row r="26" spans="1:18" ht="11.25" customHeight="1" x14ac:dyDescent="0.2">
      <c r="A26" s="23">
        <v>7</v>
      </c>
      <c r="B26" s="1295" t="s">
        <v>905</v>
      </c>
      <c r="C26" s="1296" t="s">
        <v>906</v>
      </c>
      <c r="D26" s="503">
        <v>0</v>
      </c>
      <c r="E26" s="503">
        <v>0.04</v>
      </c>
      <c r="F26" s="1227">
        <v>0.04</v>
      </c>
      <c r="G26" s="232"/>
      <c r="H26" s="311" t="s">
        <v>44</v>
      </c>
      <c r="I26" s="221"/>
      <c r="J26" s="221"/>
      <c r="K26" s="221"/>
      <c r="L26" s="221"/>
      <c r="M26" s="221"/>
      <c r="N26" s="221"/>
      <c r="O26" s="221"/>
      <c r="P26" s="221"/>
      <c r="Q26" s="1207">
        <v>46880030040</v>
      </c>
      <c r="R26" s="1207">
        <v>46880030245</v>
      </c>
    </row>
    <row r="27" spans="1:18" ht="11.25" customHeight="1" x14ac:dyDescent="0.2">
      <c r="A27" s="32"/>
      <c r="B27" s="1221"/>
      <c r="C27" s="1248"/>
      <c r="D27" s="466">
        <v>0.04</v>
      </c>
      <c r="E27" s="466">
        <v>0.19</v>
      </c>
      <c r="F27" s="1189">
        <v>0.15</v>
      </c>
      <c r="G27" s="36"/>
      <c r="H27" s="1293" t="s">
        <v>42</v>
      </c>
      <c r="I27" s="1191"/>
      <c r="J27" s="1191"/>
      <c r="K27" s="1191"/>
      <c r="L27" s="1191"/>
      <c r="M27" s="1191"/>
      <c r="N27" s="1191"/>
      <c r="O27" s="1191"/>
      <c r="P27" s="1191"/>
      <c r="Q27" s="128">
        <v>46880030040</v>
      </c>
      <c r="R27" s="128">
        <v>46880030245</v>
      </c>
    </row>
    <row r="28" spans="1:18" ht="11.25" customHeight="1" x14ac:dyDescent="0.2">
      <c r="A28" s="40"/>
      <c r="B28" s="1297"/>
      <c r="C28" s="1298"/>
      <c r="D28" s="1208">
        <v>0</v>
      </c>
      <c r="E28" s="1208">
        <v>0.21</v>
      </c>
      <c r="F28" s="1209">
        <v>0.21</v>
      </c>
      <c r="G28" s="1210">
        <f>SUM(F26:F28)</f>
        <v>0.4</v>
      </c>
      <c r="H28" s="298" t="s">
        <v>44</v>
      </c>
      <c r="I28" s="1212"/>
      <c r="J28" s="1212"/>
      <c r="K28" s="1212"/>
      <c r="L28" s="1212"/>
      <c r="M28" s="1212"/>
      <c r="N28" s="1212"/>
      <c r="O28" s="1212"/>
      <c r="P28" s="1212"/>
      <c r="Q28" s="1214">
        <v>46880030040</v>
      </c>
      <c r="R28" s="1214">
        <v>46880030245</v>
      </c>
    </row>
    <row r="29" spans="1:18" ht="11.25" customHeight="1" x14ac:dyDescent="0.2">
      <c r="A29" s="23">
        <v>8</v>
      </c>
      <c r="B29" s="304" t="s">
        <v>907</v>
      </c>
      <c r="C29" s="1226" t="s">
        <v>908</v>
      </c>
      <c r="D29" s="426">
        <v>0</v>
      </c>
      <c r="E29" s="426">
        <v>0.36</v>
      </c>
      <c r="F29" s="1198">
        <v>0.36</v>
      </c>
      <c r="G29" s="27"/>
      <c r="H29" s="150" t="s">
        <v>44</v>
      </c>
      <c r="I29" s="110"/>
      <c r="J29" s="110"/>
      <c r="K29" s="110"/>
      <c r="L29" s="110"/>
      <c r="M29" s="110"/>
      <c r="N29" s="110"/>
      <c r="O29" s="110"/>
      <c r="P29" s="110"/>
      <c r="Q29" s="121">
        <v>46880030260</v>
      </c>
      <c r="R29" s="121">
        <v>46880030260</v>
      </c>
    </row>
    <row r="30" spans="1:18" ht="11.25" customHeight="1" x14ac:dyDescent="0.2">
      <c r="A30" s="32"/>
      <c r="B30" s="446"/>
      <c r="C30" s="1187"/>
      <c r="D30" s="466">
        <v>0.36</v>
      </c>
      <c r="E30" s="466">
        <v>0.52</v>
      </c>
      <c r="F30" s="1189">
        <v>0.16</v>
      </c>
      <c r="G30" s="36"/>
      <c r="H30" s="1293" t="s">
        <v>44</v>
      </c>
      <c r="I30" s="1191"/>
      <c r="J30" s="1191"/>
      <c r="K30" s="1191"/>
      <c r="L30" s="1191"/>
      <c r="M30" s="1191"/>
      <c r="N30" s="1191"/>
      <c r="O30" s="1191"/>
      <c r="P30" s="1191"/>
      <c r="Q30" s="128">
        <v>46880030040</v>
      </c>
      <c r="R30" s="128">
        <v>46880030245</v>
      </c>
    </row>
    <row r="31" spans="1:18" ht="11.25" customHeight="1" x14ac:dyDescent="0.2">
      <c r="A31" s="32"/>
      <c r="B31" s="446"/>
      <c r="C31" s="1187"/>
      <c r="D31" s="466">
        <v>0.52</v>
      </c>
      <c r="E31" s="466">
        <v>0.61</v>
      </c>
      <c r="F31" s="1189">
        <v>0.09</v>
      </c>
      <c r="G31" s="36"/>
      <c r="H31" s="1293" t="s">
        <v>42</v>
      </c>
      <c r="I31" s="1191"/>
      <c r="J31" s="1191"/>
      <c r="K31" s="1191"/>
      <c r="L31" s="1191"/>
      <c r="M31" s="1191"/>
      <c r="N31" s="1191"/>
      <c r="O31" s="1191"/>
      <c r="P31" s="1191"/>
      <c r="Q31" s="128">
        <v>46880030040</v>
      </c>
      <c r="R31" s="128">
        <v>46880030245</v>
      </c>
    </row>
    <row r="32" spans="1:18" ht="11.25" customHeight="1" x14ac:dyDescent="0.2">
      <c r="A32" s="40"/>
      <c r="B32" s="453"/>
      <c r="C32" s="1193"/>
      <c r="D32" s="430">
        <v>0.61</v>
      </c>
      <c r="E32" s="430">
        <v>0.75</v>
      </c>
      <c r="F32" s="1195">
        <v>0.14000000000000001</v>
      </c>
      <c r="G32" s="44">
        <f>SUM(F29:F32)</f>
        <v>0.75</v>
      </c>
      <c r="H32" s="156" t="s">
        <v>10</v>
      </c>
      <c r="I32" s="583"/>
      <c r="J32" s="583"/>
      <c r="K32" s="583"/>
      <c r="L32" s="583"/>
      <c r="M32" s="583"/>
      <c r="N32" s="583"/>
      <c r="O32" s="583"/>
      <c r="P32" s="583"/>
      <c r="Q32" s="134">
        <v>46880030040</v>
      </c>
      <c r="R32" s="134">
        <v>46880030245</v>
      </c>
    </row>
    <row r="33" spans="1:18" ht="11.25" customHeight="1" x14ac:dyDescent="0.2">
      <c r="A33" s="23">
        <v>9</v>
      </c>
      <c r="B33" s="304" t="s">
        <v>909</v>
      </c>
      <c r="C33" s="1246" t="s">
        <v>910</v>
      </c>
      <c r="D33" s="503">
        <v>0</v>
      </c>
      <c r="E33" s="503">
        <v>0.82</v>
      </c>
      <c r="F33" s="1227">
        <v>0.82</v>
      </c>
      <c r="G33" s="232"/>
      <c r="H33" s="311" t="s">
        <v>44</v>
      </c>
      <c r="I33" s="221"/>
      <c r="J33" s="221"/>
      <c r="K33" s="221"/>
      <c r="L33" s="221"/>
      <c r="M33" s="221"/>
      <c r="N33" s="221"/>
      <c r="O33" s="221"/>
      <c r="P33" s="221"/>
      <c r="Q33" s="1207">
        <v>46880030264</v>
      </c>
      <c r="R33" s="1207">
        <v>46880030264</v>
      </c>
    </row>
    <row r="34" spans="1:18" ht="11.25" customHeight="1" x14ac:dyDescent="0.2">
      <c r="A34" s="40"/>
      <c r="B34" s="453"/>
      <c r="C34" s="1193"/>
      <c r="D34" s="1208">
        <v>1.08</v>
      </c>
      <c r="E34" s="1208">
        <v>1.33</v>
      </c>
      <c r="F34" s="1209">
        <v>0.25</v>
      </c>
      <c r="G34" s="1210">
        <f>F34+F33</f>
        <v>1.0699999999999998</v>
      </c>
      <c r="H34" s="298" t="s">
        <v>65</v>
      </c>
      <c r="I34" s="1212"/>
      <c r="J34" s="1212"/>
      <c r="K34" s="1212"/>
      <c r="L34" s="1212"/>
      <c r="M34" s="1212"/>
      <c r="N34" s="1212"/>
      <c r="O34" s="1212"/>
      <c r="P34" s="1212"/>
      <c r="Q34" s="1214">
        <v>46880030264</v>
      </c>
      <c r="R34" s="1214">
        <v>46880030238</v>
      </c>
    </row>
    <row r="35" spans="1:18" ht="11.25" customHeight="1" x14ac:dyDescent="0.2">
      <c r="A35" s="23">
        <v>10</v>
      </c>
      <c r="B35" s="304" t="s">
        <v>911</v>
      </c>
      <c r="C35" s="1740" t="s">
        <v>912</v>
      </c>
      <c r="D35" s="426">
        <v>0</v>
      </c>
      <c r="E35" s="426">
        <v>0.28999999999999998</v>
      </c>
      <c r="F35" s="1198">
        <v>0.28999999999999998</v>
      </c>
      <c r="G35" s="27"/>
      <c r="H35" s="150" t="s">
        <v>44</v>
      </c>
      <c r="I35" s="110"/>
      <c r="J35" s="110"/>
      <c r="K35" s="110"/>
      <c r="L35" s="110"/>
      <c r="M35" s="110"/>
      <c r="N35" s="110"/>
      <c r="O35" s="110"/>
      <c r="P35" s="110"/>
      <c r="Q35" s="121">
        <v>46880030215</v>
      </c>
      <c r="R35" s="121">
        <v>46880030215</v>
      </c>
    </row>
    <row r="36" spans="1:18" ht="11.25" customHeight="1" x14ac:dyDescent="0.2">
      <c r="A36" s="32"/>
      <c r="B36" s="446"/>
      <c r="C36" s="1741"/>
      <c r="D36" s="466">
        <v>0.28999999999999998</v>
      </c>
      <c r="E36" s="466">
        <v>0.55000000000000004</v>
      </c>
      <c r="F36" s="1189">
        <v>0.26</v>
      </c>
      <c r="G36" s="36"/>
      <c r="H36" s="1293" t="s">
        <v>44</v>
      </c>
      <c r="I36" s="1191"/>
      <c r="J36" s="1191"/>
      <c r="K36" s="1191"/>
      <c r="L36" s="1191"/>
      <c r="M36" s="1191"/>
      <c r="N36" s="1191"/>
      <c r="O36" s="1191"/>
      <c r="P36" s="1191"/>
      <c r="Q36" s="128">
        <v>46880030228</v>
      </c>
      <c r="R36" s="128">
        <v>46880030229</v>
      </c>
    </row>
    <row r="37" spans="1:18" ht="11.25" customHeight="1" x14ac:dyDescent="0.2">
      <c r="A37" s="40"/>
      <c r="B37" s="453"/>
      <c r="C37" s="1299"/>
      <c r="D37" s="430">
        <v>0.55000000000000004</v>
      </c>
      <c r="E37" s="430">
        <v>0.73</v>
      </c>
      <c r="F37" s="1195">
        <v>0.18</v>
      </c>
      <c r="G37" s="44">
        <f>F37+F36+F35</f>
        <v>0.73</v>
      </c>
      <c r="H37" s="156" t="s">
        <v>42</v>
      </c>
      <c r="I37" s="583"/>
      <c r="J37" s="583"/>
      <c r="K37" s="583"/>
      <c r="L37" s="583"/>
      <c r="M37" s="583"/>
      <c r="N37" s="583"/>
      <c r="O37" s="583"/>
      <c r="P37" s="583"/>
      <c r="Q37" s="134">
        <v>46880030228</v>
      </c>
      <c r="R37" s="134">
        <v>46880030229</v>
      </c>
    </row>
    <row r="38" spans="1:18" ht="11.25" customHeight="1" x14ac:dyDescent="0.2">
      <c r="A38" s="32">
        <v>11</v>
      </c>
      <c r="B38" s="446" t="s">
        <v>913</v>
      </c>
      <c r="C38" s="1187" t="s">
        <v>914</v>
      </c>
      <c r="D38" s="1217">
        <v>0</v>
      </c>
      <c r="E38" s="1217">
        <v>4.49</v>
      </c>
      <c r="F38" s="1218">
        <v>4.49</v>
      </c>
      <c r="G38" s="212">
        <v>4.49</v>
      </c>
      <c r="H38" s="1300" t="s">
        <v>42</v>
      </c>
      <c r="I38" s="32"/>
      <c r="J38" s="32"/>
      <c r="K38" s="32"/>
      <c r="L38" s="32"/>
      <c r="M38" s="32"/>
      <c r="N38" s="32"/>
      <c r="O38" s="32"/>
      <c r="P38" s="32"/>
      <c r="Q38" s="445">
        <v>46880050270</v>
      </c>
      <c r="R38" s="445">
        <v>46880050270</v>
      </c>
    </row>
    <row r="39" spans="1:18" ht="11.25" customHeight="1" x14ac:dyDescent="0.2">
      <c r="A39" s="86">
        <v>12</v>
      </c>
      <c r="B39" s="278" t="s">
        <v>915</v>
      </c>
      <c r="C39" s="1243" t="s">
        <v>916</v>
      </c>
      <c r="D39" s="433">
        <v>0.2</v>
      </c>
      <c r="E39" s="433">
        <v>0.49</v>
      </c>
      <c r="F39" s="1223">
        <v>0.28999999999999998</v>
      </c>
      <c r="G39" s="100">
        <f>F39</f>
        <v>0.28999999999999998</v>
      </c>
      <c r="H39" s="144" t="s">
        <v>42</v>
      </c>
      <c r="I39" s="86"/>
      <c r="J39" s="86"/>
      <c r="K39" s="86"/>
      <c r="L39" s="86"/>
      <c r="M39" s="86"/>
      <c r="N39" s="86"/>
      <c r="O39" s="86"/>
      <c r="P39" s="86"/>
      <c r="Q39" s="143">
        <v>46880050271</v>
      </c>
      <c r="R39" s="143">
        <v>46880050271</v>
      </c>
    </row>
    <row r="40" spans="1:18" ht="11.25" customHeight="1" x14ac:dyDescent="0.2">
      <c r="A40" s="23">
        <v>13</v>
      </c>
      <c r="B40" s="304" t="s">
        <v>917</v>
      </c>
      <c r="C40" s="1736" t="s">
        <v>918</v>
      </c>
      <c r="D40" s="503">
        <v>0</v>
      </c>
      <c r="E40" s="503">
        <v>0.26</v>
      </c>
      <c r="F40" s="1227">
        <v>0.26</v>
      </c>
      <c r="G40" s="232"/>
      <c r="H40" s="311" t="s">
        <v>42</v>
      </c>
      <c r="I40" s="221"/>
      <c r="J40" s="221"/>
      <c r="K40" s="221"/>
      <c r="L40" s="221"/>
      <c r="M40" s="221"/>
      <c r="N40" s="221"/>
      <c r="O40" s="221"/>
      <c r="P40" s="221"/>
      <c r="Q40" s="1207">
        <v>46880050272</v>
      </c>
      <c r="R40" s="1207">
        <v>46880030235</v>
      </c>
    </row>
    <row r="41" spans="1:18" ht="11.25" customHeight="1" x14ac:dyDescent="0.2">
      <c r="A41" s="32"/>
      <c r="B41" s="446"/>
      <c r="C41" s="1739"/>
      <c r="D41" s="466">
        <v>0.26</v>
      </c>
      <c r="E41" s="466">
        <v>2.5599999999999996</v>
      </c>
      <c r="F41" s="1189">
        <v>2.29</v>
      </c>
      <c r="G41" s="36"/>
      <c r="H41" s="1293" t="s">
        <v>42</v>
      </c>
      <c r="I41" s="1778" t="s">
        <v>919</v>
      </c>
      <c r="J41" s="1191">
        <v>2.3849999999999998</v>
      </c>
      <c r="K41" s="1778" t="s">
        <v>1077</v>
      </c>
      <c r="L41" s="1191">
        <v>12</v>
      </c>
      <c r="M41" s="1191">
        <v>84</v>
      </c>
      <c r="N41" s="1191"/>
      <c r="O41" s="1191" t="s">
        <v>682</v>
      </c>
      <c r="P41" s="1191"/>
      <c r="Q41" s="128">
        <v>46880050272</v>
      </c>
      <c r="R41" s="128">
        <v>46880050272</v>
      </c>
    </row>
    <row r="42" spans="1:18" ht="11.25" customHeight="1" x14ac:dyDescent="0.2">
      <c r="A42" s="40"/>
      <c r="B42" s="1301"/>
      <c r="C42" s="1302"/>
      <c r="D42" s="1208">
        <v>2.5599999999999996</v>
      </c>
      <c r="E42" s="1208">
        <v>2.6699999999999995</v>
      </c>
      <c r="F42" s="1209">
        <v>0.66</v>
      </c>
      <c r="G42" s="1210">
        <v>3.21</v>
      </c>
      <c r="H42" s="298" t="s">
        <v>44</v>
      </c>
      <c r="I42" s="1745"/>
      <c r="J42" s="1212"/>
      <c r="K42" s="1745"/>
      <c r="L42" s="1212"/>
      <c r="M42" s="1212"/>
      <c r="N42" s="1212"/>
      <c r="O42" s="1212"/>
      <c r="P42" s="1212"/>
      <c r="Q42" s="1214">
        <v>46880050272</v>
      </c>
      <c r="R42" s="1214">
        <v>46880050272</v>
      </c>
    </row>
    <row r="43" spans="1:18" ht="11.25" customHeight="1" x14ac:dyDescent="0.2">
      <c r="A43" s="23">
        <v>14</v>
      </c>
      <c r="B43" s="304" t="s">
        <v>920</v>
      </c>
      <c r="C43" s="1246" t="s">
        <v>921</v>
      </c>
      <c r="D43" s="426">
        <v>0</v>
      </c>
      <c r="E43" s="426">
        <v>0.76</v>
      </c>
      <c r="F43" s="1198">
        <v>0.76</v>
      </c>
      <c r="G43" s="27"/>
      <c r="H43" s="150" t="s">
        <v>44</v>
      </c>
      <c r="I43" s="110"/>
      <c r="J43" s="110"/>
      <c r="K43" s="110"/>
      <c r="L43" s="110"/>
      <c r="M43" s="110"/>
      <c r="N43" s="110"/>
      <c r="O43" s="110"/>
      <c r="P43" s="110"/>
      <c r="Q43" s="121">
        <v>46880050264</v>
      </c>
      <c r="R43" s="121">
        <v>46880050264</v>
      </c>
    </row>
    <row r="44" spans="1:18" ht="11.25" customHeight="1" x14ac:dyDescent="0.2">
      <c r="A44" s="40"/>
      <c r="B44" s="1301"/>
      <c r="C44" s="1302"/>
      <c r="D44" s="430">
        <v>0.76</v>
      </c>
      <c r="E44" s="430">
        <v>0.89</v>
      </c>
      <c r="F44" s="1195">
        <v>0.13</v>
      </c>
      <c r="G44" s="44">
        <v>0.89</v>
      </c>
      <c r="H44" s="156" t="s">
        <v>42</v>
      </c>
      <c r="I44" s="583"/>
      <c r="J44" s="583"/>
      <c r="K44" s="583"/>
      <c r="L44" s="583"/>
      <c r="M44" s="583"/>
      <c r="N44" s="583"/>
      <c r="O44" s="583"/>
      <c r="P44" s="583"/>
      <c r="Q44" s="134">
        <v>46880050264</v>
      </c>
      <c r="R44" s="134">
        <v>46880050264</v>
      </c>
    </row>
    <row r="45" spans="1:18" ht="11.25" customHeight="1" x14ac:dyDescent="0.2">
      <c r="A45" s="32">
        <v>15</v>
      </c>
      <c r="B45" s="446" t="s">
        <v>922</v>
      </c>
      <c r="C45" s="1303" t="s">
        <v>923</v>
      </c>
      <c r="D45" s="1217">
        <v>0</v>
      </c>
      <c r="E45" s="1217">
        <v>0.09</v>
      </c>
      <c r="F45" s="1218">
        <v>0.09</v>
      </c>
      <c r="G45" s="212">
        <v>0.09</v>
      </c>
      <c r="H45" s="1300" t="s">
        <v>42</v>
      </c>
      <c r="I45" s="32"/>
      <c r="J45" s="32"/>
      <c r="K45" s="32"/>
      <c r="L45" s="32"/>
      <c r="M45" s="32"/>
      <c r="N45" s="32"/>
      <c r="O45" s="32"/>
      <c r="P45" s="32"/>
      <c r="Q45" s="445">
        <v>46880050309</v>
      </c>
      <c r="R45" s="445">
        <v>46880050309</v>
      </c>
    </row>
    <row r="46" spans="1:18" ht="11.25" customHeight="1" x14ac:dyDescent="0.2">
      <c r="A46" s="86">
        <v>16</v>
      </c>
      <c r="B46" s="278" t="s">
        <v>924</v>
      </c>
      <c r="C46" s="1242" t="s">
        <v>925</v>
      </c>
      <c r="D46" s="433">
        <v>0</v>
      </c>
      <c r="E46" s="433">
        <v>0.08</v>
      </c>
      <c r="F46" s="1223">
        <v>0.08</v>
      </c>
      <c r="G46" s="100">
        <v>0.08</v>
      </c>
      <c r="H46" s="144" t="s">
        <v>42</v>
      </c>
      <c r="I46" s="86"/>
      <c r="J46" s="86"/>
      <c r="K46" s="86"/>
      <c r="L46" s="86"/>
      <c r="M46" s="86"/>
      <c r="N46" s="86"/>
      <c r="O46" s="86"/>
      <c r="P46" s="86"/>
      <c r="Q46" s="143">
        <v>46880050281</v>
      </c>
      <c r="R46" s="143">
        <v>46880050281</v>
      </c>
    </row>
    <row r="47" spans="1:18" ht="11.25" customHeight="1" x14ac:dyDescent="0.2">
      <c r="A47" s="86">
        <v>17</v>
      </c>
      <c r="B47" s="278" t="s">
        <v>926</v>
      </c>
      <c r="C47" s="1242" t="s">
        <v>927</v>
      </c>
      <c r="D47" s="433">
        <v>0</v>
      </c>
      <c r="E47" s="433">
        <v>0.19</v>
      </c>
      <c r="F47" s="1223">
        <v>0.19</v>
      </c>
      <c r="G47" s="100">
        <v>0.19</v>
      </c>
      <c r="H47" s="144" t="s">
        <v>42</v>
      </c>
      <c r="I47" s="86"/>
      <c r="J47" s="86"/>
      <c r="K47" s="86"/>
      <c r="L47" s="86"/>
      <c r="M47" s="86"/>
      <c r="N47" s="86"/>
      <c r="O47" s="86"/>
      <c r="P47" s="86"/>
      <c r="Q47" s="143">
        <v>46880050373</v>
      </c>
      <c r="R47" s="143">
        <v>46880050372</v>
      </c>
    </row>
    <row r="48" spans="1:18" ht="11.25" customHeight="1" x14ac:dyDescent="0.2">
      <c r="A48" s="23">
        <v>18</v>
      </c>
      <c r="B48" s="304" t="s">
        <v>928</v>
      </c>
      <c r="C48" s="1226" t="s">
        <v>929</v>
      </c>
      <c r="D48" s="426">
        <v>0</v>
      </c>
      <c r="E48" s="426">
        <v>0.76</v>
      </c>
      <c r="F48" s="1198">
        <v>0.76</v>
      </c>
      <c r="G48" s="27"/>
      <c r="H48" s="150" t="s">
        <v>42</v>
      </c>
      <c r="I48" s="110"/>
      <c r="J48" s="110"/>
      <c r="K48" s="110"/>
      <c r="L48" s="110"/>
      <c r="M48" s="110"/>
      <c r="N48" s="110"/>
      <c r="O48" s="110"/>
      <c r="P48" s="110"/>
      <c r="Q48" s="121">
        <v>46880040104</v>
      </c>
      <c r="R48" s="121">
        <v>46880040104</v>
      </c>
    </row>
    <row r="49" spans="1:18" ht="11.25" customHeight="1" x14ac:dyDescent="0.2">
      <c r="A49" s="40"/>
      <c r="B49" s="453"/>
      <c r="C49" s="1193"/>
      <c r="D49" s="430">
        <v>0.76</v>
      </c>
      <c r="E49" s="430">
        <v>4.4000000000000004</v>
      </c>
      <c r="F49" s="1195">
        <v>3.64</v>
      </c>
      <c r="G49" s="44">
        <v>4.4000000000000004</v>
      </c>
      <c r="H49" s="156" t="s">
        <v>42</v>
      </c>
      <c r="I49" s="583"/>
      <c r="J49" s="583"/>
      <c r="K49" s="583"/>
      <c r="L49" s="583"/>
      <c r="M49" s="583"/>
      <c r="N49" s="583"/>
      <c r="O49" s="583"/>
      <c r="P49" s="583"/>
      <c r="Q49" s="134">
        <v>46880050268</v>
      </c>
      <c r="R49" s="134">
        <v>46880050268</v>
      </c>
    </row>
    <row r="50" spans="1:18" ht="11.25" customHeight="1" x14ac:dyDescent="0.2">
      <c r="A50" s="23">
        <v>19</v>
      </c>
      <c r="B50" s="304" t="s">
        <v>930</v>
      </c>
      <c r="C50" s="1736" t="s">
        <v>931</v>
      </c>
      <c r="D50" s="426">
        <v>0</v>
      </c>
      <c r="E50" s="426">
        <v>0.8</v>
      </c>
      <c r="F50" s="1198">
        <v>0.8</v>
      </c>
      <c r="G50" s="27"/>
      <c r="H50" s="150" t="s">
        <v>42</v>
      </c>
      <c r="I50" s="110"/>
      <c r="J50" s="110"/>
      <c r="K50" s="110"/>
      <c r="L50" s="110"/>
      <c r="M50" s="110"/>
      <c r="N50" s="110"/>
      <c r="O50" s="110"/>
      <c r="P50" s="110"/>
      <c r="Q50" s="121">
        <v>46880050267</v>
      </c>
      <c r="R50" s="121">
        <v>46880050267</v>
      </c>
    </row>
    <row r="51" spans="1:18" ht="11.25" customHeight="1" x14ac:dyDescent="0.2">
      <c r="A51" s="40"/>
      <c r="B51" s="453"/>
      <c r="C51" s="1737"/>
      <c r="D51" s="430">
        <v>0.8</v>
      </c>
      <c r="E51" s="430">
        <v>2.1799999999999997</v>
      </c>
      <c r="F51" s="1195">
        <v>1.38</v>
      </c>
      <c r="G51" s="44">
        <v>2.1800000000000002</v>
      </c>
      <c r="H51" s="156" t="s">
        <v>42</v>
      </c>
      <c r="I51" s="583"/>
      <c r="J51" s="583"/>
      <c r="K51" s="583"/>
      <c r="L51" s="583"/>
      <c r="M51" s="583"/>
      <c r="N51" s="583"/>
      <c r="O51" s="583"/>
      <c r="P51" s="583"/>
      <c r="Q51" s="134">
        <v>46880020037</v>
      </c>
      <c r="R51" s="134">
        <v>46880020037</v>
      </c>
    </row>
    <row r="52" spans="1:18" ht="11.25" customHeight="1" x14ac:dyDescent="0.2">
      <c r="A52" s="23">
        <v>20</v>
      </c>
      <c r="B52" s="304" t="s">
        <v>932</v>
      </c>
      <c r="C52" s="1736" t="s">
        <v>933</v>
      </c>
      <c r="D52" s="426">
        <v>0</v>
      </c>
      <c r="E52" s="426">
        <v>0.71</v>
      </c>
      <c r="F52" s="1198">
        <v>0.71</v>
      </c>
      <c r="G52" s="27"/>
      <c r="H52" s="150" t="s">
        <v>42</v>
      </c>
      <c r="I52" s="110"/>
      <c r="J52" s="110"/>
      <c r="K52" s="110"/>
      <c r="L52" s="110"/>
      <c r="M52" s="110"/>
      <c r="N52" s="110"/>
      <c r="O52" s="110"/>
      <c r="P52" s="110"/>
      <c r="Q52" s="121">
        <v>46880050266</v>
      </c>
      <c r="R52" s="121">
        <v>46880020042</v>
      </c>
    </row>
    <row r="53" spans="1:18" ht="11.25" customHeight="1" x14ac:dyDescent="0.2">
      <c r="A53" s="40"/>
      <c r="B53" s="453"/>
      <c r="C53" s="1737"/>
      <c r="D53" s="430">
        <v>0.71</v>
      </c>
      <c r="E53" s="430">
        <v>2.62</v>
      </c>
      <c r="F53" s="1195">
        <v>1.91</v>
      </c>
      <c r="G53" s="44">
        <v>2.62</v>
      </c>
      <c r="H53" s="156" t="s">
        <v>42</v>
      </c>
      <c r="I53" s="583"/>
      <c r="J53" s="583"/>
      <c r="K53" s="583"/>
      <c r="L53" s="583"/>
      <c r="M53" s="583"/>
      <c r="N53" s="583"/>
      <c r="O53" s="583"/>
      <c r="P53" s="583"/>
      <c r="Q53" s="134">
        <v>46880050266</v>
      </c>
      <c r="R53" s="134">
        <v>46880050266</v>
      </c>
    </row>
    <row r="54" spans="1:18" ht="23.1" customHeight="1" x14ac:dyDescent="0.2">
      <c r="A54" s="32">
        <v>21</v>
      </c>
      <c r="B54" s="33" t="s">
        <v>934</v>
      </c>
      <c r="C54" s="1257" t="s">
        <v>935</v>
      </c>
      <c r="D54" s="1217">
        <v>0</v>
      </c>
      <c r="E54" s="1217">
        <v>2.59</v>
      </c>
      <c r="F54" s="211">
        <v>2.59</v>
      </c>
      <c r="G54" s="212">
        <v>2.59</v>
      </c>
      <c r="H54" s="213" t="s">
        <v>42</v>
      </c>
      <c r="I54" s="32"/>
      <c r="J54" s="32"/>
      <c r="K54" s="32"/>
      <c r="L54" s="32"/>
      <c r="M54" s="32"/>
      <c r="N54" s="32"/>
      <c r="O54" s="32"/>
      <c r="P54" s="32"/>
      <c r="Q54" s="32">
        <v>46880040106</v>
      </c>
      <c r="R54" s="32">
        <v>46880040106</v>
      </c>
    </row>
    <row r="55" spans="1:18" ht="23.1" customHeight="1" x14ac:dyDescent="0.2">
      <c r="A55" s="86">
        <v>22</v>
      </c>
      <c r="B55" s="87" t="s">
        <v>936</v>
      </c>
      <c r="C55" s="1304" t="s">
        <v>937</v>
      </c>
      <c r="D55" s="433">
        <v>0</v>
      </c>
      <c r="E55" s="433">
        <v>0.56999999999999995</v>
      </c>
      <c r="F55" s="99">
        <v>0.56999999999999995</v>
      </c>
      <c r="G55" s="100">
        <v>0.56999999999999995</v>
      </c>
      <c r="H55" s="101" t="s">
        <v>42</v>
      </c>
      <c r="I55" s="86"/>
      <c r="J55" s="86"/>
      <c r="K55" s="86"/>
      <c r="L55" s="86"/>
      <c r="M55" s="86"/>
      <c r="N55" s="86"/>
      <c r="O55" s="86"/>
      <c r="P55" s="86"/>
      <c r="Q55" s="86">
        <v>46880040096</v>
      </c>
      <c r="R55" s="86">
        <v>46880040096</v>
      </c>
    </row>
    <row r="56" spans="1:18" ht="11.45" customHeight="1" x14ac:dyDescent="0.2">
      <c r="A56" s="23">
        <v>23</v>
      </c>
      <c r="B56" s="304" t="s">
        <v>938</v>
      </c>
      <c r="C56" s="1736" t="s">
        <v>939</v>
      </c>
      <c r="D56" s="426">
        <v>0</v>
      </c>
      <c r="E56" s="426">
        <v>1.27</v>
      </c>
      <c r="F56" s="1198">
        <v>1.27</v>
      </c>
      <c r="G56" s="27"/>
      <c r="H56" s="150" t="s">
        <v>42</v>
      </c>
      <c r="I56" s="110"/>
      <c r="J56" s="110"/>
      <c r="K56" s="110"/>
      <c r="L56" s="110"/>
      <c r="M56" s="110"/>
      <c r="N56" s="110"/>
      <c r="O56" s="110"/>
      <c r="P56" s="110"/>
      <c r="Q56" s="121">
        <v>46880040107</v>
      </c>
      <c r="R56" s="121">
        <v>46880040107</v>
      </c>
    </row>
    <row r="57" spans="1:18" ht="11.45" customHeight="1" x14ac:dyDescent="0.2">
      <c r="A57" s="32"/>
      <c r="B57" s="446"/>
      <c r="C57" s="1739"/>
      <c r="D57" s="466">
        <v>1.27</v>
      </c>
      <c r="E57" s="466">
        <v>1.48</v>
      </c>
      <c r="F57" s="1189">
        <v>0.21</v>
      </c>
      <c r="G57" s="36"/>
      <c r="H57" s="1293" t="s">
        <v>44</v>
      </c>
      <c r="I57" s="1191"/>
      <c r="J57" s="1191"/>
      <c r="K57" s="1191"/>
      <c r="L57" s="1191"/>
      <c r="M57" s="1191"/>
      <c r="N57" s="1191"/>
      <c r="O57" s="1191"/>
      <c r="P57" s="1191"/>
      <c r="Q57" s="128">
        <v>46880040107</v>
      </c>
      <c r="R57" s="128">
        <v>46880040107</v>
      </c>
    </row>
    <row r="58" spans="1:18" ht="11.45" customHeight="1" x14ac:dyDescent="0.2">
      <c r="A58" s="32"/>
      <c r="B58" s="446"/>
      <c r="C58" s="1187"/>
      <c r="D58" s="466">
        <v>1.48</v>
      </c>
      <c r="E58" s="466">
        <v>2.69</v>
      </c>
      <c r="F58" s="1189">
        <v>1.21</v>
      </c>
      <c r="G58" s="36"/>
      <c r="H58" s="1293" t="s">
        <v>42</v>
      </c>
      <c r="I58" s="1191"/>
      <c r="J58" s="1191"/>
      <c r="K58" s="1191"/>
      <c r="L58" s="1191"/>
      <c r="M58" s="1191"/>
      <c r="N58" s="1191"/>
      <c r="O58" s="1191"/>
      <c r="P58" s="1191"/>
      <c r="Q58" s="128">
        <v>46880040107</v>
      </c>
      <c r="R58" s="128">
        <v>46880040107</v>
      </c>
    </row>
    <row r="59" spans="1:18" ht="11.45" customHeight="1" x14ac:dyDescent="0.2">
      <c r="A59" s="40"/>
      <c r="B59" s="453"/>
      <c r="C59" s="1193"/>
      <c r="D59" s="430">
        <v>2.69</v>
      </c>
      <c r="E59" s="430">
        <v>3.4</v>
      </c>
      <c r="F59" s="1195">
        <v>0.71</v>
      </c>
      <c r="G59" s="44">
        <v>3.4</v>
      </c>
      <c r="H59" s="156" t="s">
        <v>10</v>
      </c>
      <c r="I59" s="583"/>
      <c r="J59" s="583"/>
      <c r="K59" s="583"/>
      <c r="L59" s="583"/>
      <c r="M59" s="583"/>
      <c r="N59" s="583"/>
      <c r="O59" s="583"/>
      <c r="P59" s="583"/>
      <c r="Q59" s="134">
        <v>46880040107</v>
      </c>
      <c r="R59" s="134">
        <v>46880040107</v>
      </c>
    </row>
    <row r="60" spans="1:18" ht="6" customHeight="1" x14ac:dyDescent="0.2"/>
    <row r="61" spans="1:18" ht="12.75" customHeight="1" x14ac:dyDescent="0.2">
      <c r="A61" s="1201" t="s">
        <v>286</v>
      </c>
      <c r="B61" s="64"/>
      <c r="C61" s="65"/>
      <c r="D61" s="65"/>
      <c r="E61" s="66"/>
      <c r="F61" s="67">
        <f>SUM(F11:F59)</f>
        <v>34.890000000000008</v>
      </c>
      <c r="G61" s="1202"/>
      <c r="H61" s="68"/>
      <c r="I61" s="1328" t="s">
        <v>979</v>
      </c>
      <c r="J61" s="69"/>
      <c r="K61" s="70" t="s">
        <v>46</v>
      </c>
      <c r="L61" s="71">
        <f>SUM(L11:L59)</f>
        <v>48</v>
      </c>
      <c r="M61" s="71">
        <f>SUM(M11:M59)</f>
        <v>336</v>
      </c>
      <c r="N61" s="62"/>
      <c r="O61" s="70" t="s">
        <v>1</v>
      </c>
      <c r="P61" s="71">
        <f>SUM(P11:P59)</f>
        <v>0</v>
      </c>
      <c r="Q61" s="62"/>
    </row>
    <row r="62" spans="1:18" ht="12.75" customHeight="1" x14ac:dyDescent="0.2">
      <c r="A62" s="72" t="s">
        <v>47</v>
      </c>
      <c r="B62" s="73"/>
      <c r="C62" s="74"/>
      <c r="D62" s="74"/>
      <c r="E62" s="75"/>
      <c r="F62" s="955">
        <f>SUMIF(H11:H59,"melnais",F11:F59)</f>
        <v>6.6199999999999992</v>
      </c>
      <c r="G62" s="1203"/>
      <c r="H62" s="76"/>
      <c r="I62" s="77"/>
      <c r="J62" s="62"/>
      <c r="K62" s="62"/>
      <c r="L62" s="78"/>
      <c r="M62" s="78"/>
      <c r="N62" s="62"/>
      <c r="O62" s="62"/>
      <c r="P62" s="62"/>
      <c r="Q62" s="62"/>
    </row>
    <row r="63" spans="1:18" ht="12.75" customHeight="1" x14ac:dyDescent="0.2">
      <c r="A63" s="72" t="s">
        <v>48</v>
      </c>
      <c r="B63" s="73"/>
      <c r="C63" s="74"/>
      <c r="D63" s="74"/>
      <c r="E63" s="75"/>
      <c r="F63" s="955">
        <f>SUMIF(H11:H59,"bruģis",F11:F59)</f>
        <v>0.25</v>
      </c>
      <c r="G63" s="1203"/>
      <c r="I63" s="16"/>
      <c r="J63" s="62"/>
      <c r="N63" s="62"/>
      <c r="O63" s="62"/>
      <c r="P63" s="62"/>
      <c r="Q63" s="62"/>
    </row>
    <row r="64" spans="1:18" ht="12.75" customHeight="1" x14ac:dyDescent="0.2">
      <c r="A64" s="72" t="s">
        <v>49</v>
      </c>
      <c r="B64" s="73"/>
      <c r="C64" s="74"/>
      <c r="D64" s="74"/>
      <c r="E64" s="75"/>
      <c r="F64" s="955">
        <f>SUMIF(H11:H59,"grants",F11:F59)</f>
        <v>27.080000000000002</v>
      </c>
      <c r="G64" s="1203"/>
      <c r="I64" s="16"/>
      <c r="J64" s="62"/>
      <c r="N64" s="62"/>
      <c r="O64" s="62"/>
      <c r="P64" s="62"/>
      <c r="Q64" s="62"/>
    </row>
    <row r="65" spans="1:18" ht="12.75" customHeight="1" x14ac:dyDescent="0.2">
      <c r="A65" s="72" t="s">
        <v>50</v>
      </c>
      <c r="B65" s="73"/>
      <c r="C65" s="74"/>
      <c r="D65" s="74"/>
      <c r="E65" s="75"/>
      <c r="F65" s="955">
        <f>SUMIF(H11:H59,"cits segums",F11:F59)</f>
        <v>0.94</v>
      </c>
      <c r="G65" s="1203"/>
      <c r="H65" s="77"/>
      <c r="I65" s="16"/>
      <c r="J65" s="79"/>
      <c r="N65" s="62"/>
      <c r="O65" s="62"/>
      <c r="P65" s="62"/>
      <c r="Q65" s="62"/>
    </row>
    <row r="66" spans="1:18" ht="5.25" customHeight="1" x14ac:dyDescent="0.2">
      <c r="D66" s="9"/>
      <c r="E66" s="9"/>
      <c r="F66" s="80"/>
      <c r="G66" s="80"/>
      <c r="H66" s="60"/>
      <c r="I66" s="16"/>
      <c r="J66" s="62"/>
      <c r="N66" s="62"/>
      <c r="O66" s="62"/>
      <c r="P66" s="62"/>
      <c r="Q66" s="62"/>
    </row>
    <row r="67" spans="1:18" ht="12.75" customHeight="1" x14ac:dyDescent="0.2">
      <c r="A67" s="5"/>
      <c r="B67" s="5"/>
      <c r="C67" s="6" t="s">
        <v>51</v>
      </c>
      <c r="D67" s="1720" t="str">
        <f>KOPA!$A$31</f>
        <v>2022.gada 18.oktobris</v>
      </c>
      <c r="E67" s="1720"/>
      <c r="F67" s="1720"/>
      <c r="G67" s="82"/>
      <c r="H67" s="81"/>
      <c r="I67" s="81"/>
      <c r="J67" s="82"/>
      <c r="K67" s="82"/>
      <c r="O67" s="62"/>
      <c r="P67" s="1738" t="s">
        <v>572</v>
      </c>
      <c r="Q67" s="1738"/>
      <c r="R67" s="1738"/>
    </row>
    <row r="68" spans="1:18" ht="12.75" customHeight="1" x14ac:dyDescent="0.2">
      <c r="A68" s="5"/>
      <c r="B68" s="5"/>
      <c r="C68" s="6" t="s">
        <v>52</v>
      </c>
      <c r="D68" s="1720" t="s">
        <v>53</v>
      </c>
      <c r="E68" s="1720"/>
      <c r="F68" s="1720"/>
      <c r="G68" s="1720"/>
      <c r="H68" s="1720"/>
      <c r="I68" s="1720"/>
      <c r="J68" s="1720"/>
      <c r="K68" s="1720"/>
      <c r="M68" s="83"/>
      <c r="N68" s="83"/>
      <c r="O68" s="62"/>
      <c r="P68" s="1738"/>
      <c r="Q68" s="1738"/>
      <c r="R68" s="1738"/>
    </row>
    <row r="69" spans="1:18" ht="12.75" customHeight="1" x14ac:dyDescent="0.2">
      <c r="A69" s="5"/>
      <c r="B69" s="5"/>
      <c r="C69" s="6"/>
      <c r="D69" s="1721" t="s">
        <v>54</v>
      </c>
      <c r="E69" s="1721"/>
      <c r="F69" s="1721"/>
      <c r="G69" s="1721"/>
      <c r="H69" s="1721"/>
      <c r="I69" s="1721"/>
      <c r="J69" s="1721"/>
      <c r="K69" s="1721"/>
      <c r="M69" s="1722" t="s">
        <v>55</v>
      </c>
      <c r="N69" s="1722"/>
      <c r="O69" s="62"/>
      <c r="P69" s="1738"/>
      <c r="Q69" s="1738"/>
      <c r="R69" s="1738"/>
    </row>
    <row r="70" spans="1:18" ht="12.75" customHeight="1" x14ac:dyDescent="0.2">
      <c r="A70" s="5"/>
      <c r="B70" s="5"/>
      <c r="C70" s="6" t="s">
        <v>51</v>
      </c>
      <c r="D70" s="1728" t="str">
        <f>D67</f>
        <v>2022.gada 18.oktobris</v>
      </c>
      <c r="E70" s="1728"/>
      <c r="F70" s="1728"/>
      <c r="G70" s="82"/>
      <c r="H70" s="81"/>
      <c r="I70" s="81"/>
      <c r="J70" s="82"/>
      <c r="K70" s="82"/>
      <c r="O70" s="62"/>
      <c r="P70" s="62"/>
      <c r="Q70" s="62"/>
    </row>
    <row r="71" spans="1:18" ht="12.75" customHeight="1" x14ac:dyDescent="0.2">
      <c r="A71" s="5"/>
      <c r="B71" s="5"/>
      <c r="C71" s="6" t="s">
        <v>56</v>
      </c>
      <c r="D71" s="1720" t="str">
        <f>KOPA!$N$31</f>
        <v>Dobeles novada domes priekšsēdētājs Ivars Gorskis</v>
      </c>
      <c r="E71" s="1720"/>
      <c r="F71" s="1720"/>
      <c r="G71" s="1720"/>
      <c r="H71" s="1720"/>
      <c r="I71" s="1720"/>
      <c r="J71" s="1720"/>
      <c r="K71" s="1720"/>
      <c r="M71" s="83"/>
      <c r="N71" s="83"/>
      <c r="O71" s="62"/>
      <c r="P71" s="62"/>
      <c r="Q71" s="62"/>
    </row>
    <row r="72" spans="1:18" ht="12.75" customHeight="1" x14ac:dyDescent="0.2">
      <c r="A72" s="5"/>
      <c r="B72" s="5"/>
      <c r="C72" s="6"/>
      <c r="D72" s="1721" t="s">
        <v>54</v>
      </c>
      <c r="E72" s="1721"/>
      <c r="F72" s="1721"/>
      <c r="G72" s="1721"/>
      <c r="H72" s="1721"/>
      <c r="I72" s="1721"/>
      <c r="J72" s="1721"/>
      <c r="K72" s="1721"/>
      <c r="M72" s="1722" t="s">
        <v>55</v>
      </c>
      <c r="N72" s="1722"/>
      <c r="O72" s="62"/>
      <c r="P72" s="62"/>
      <c r="Q72" s="62"/>
    </row>
    <row r="73" spans="1:18" ht="12.75" customHeight="1" x14ac:dyDescent="0.2">
      <c r="A73" s="5"/>
      <c r="B73" s="5"/>
      <c r="C73" s="6" t="s">
        <v>51</v>
      </c>
      <c r="D73" s="84" t="s">
        <v>57</v>
      </c>
      <c r="E73" s="84"/>
      <c r="F73" s="84"/>
      <c r="G73" s="81"/>
      <c r="H73" s="81"/>
      <c r="I73" s="81"/>
      <c r="J73" s="82"/>
      <c r="K73" s="82"/>
      <c r="O73" s="62"/>
      <c r="P73" s="62"/>
      <c r="Q73" s="62"/>
    </row>
    <row r="74" spans="1:18" ht="12.75" customHeight="1" x14ac:dyDescent="0.2">
      <c r="A74" s="5"/>
      <c r="B74" s="5"/>
      <c r="C74" s="6" t="s">
        <v>58</v>
      </c>
      <c r="D74" s="1720" t="s">
        <v>1088</v>
      </c>
      <c r="E74" s="1720"/>
      <c r="F74" s="1720"/>
      <c r="G74" s="1720"/>
      <c r="H74" s="1720"/>
      <c r="I74" s="1720"/>
      <c r="J74" s="1720"/>
      <c r="K74" s="1720"/>
      <c r="M74" s="83"/>
      <c r="N74" s="83"/>
      <c r="O74" s="62"/>
      <c r="P74" s="62"/>
      <c r="Q74" s="62"/>
    </row>
    <row r="75" spans="1:18" ht="12.75" customHeight="1" x14ac:dyDescent="0.2">
      <c r="D75" s="1721" t="s">
        <v>54</v>
      </c>
      <c r="E75" s="1721"/>
      <c r="F75" s="1721"/>
      <c r="G75" s="1721"/>
      <c r="H75" s="1721"/>
      <c r="I75" s="1721"/>
      <c r="J75" s="1721"/>
      <c r="K75" s="1721"/>
      <c r="M75" s="1722" t="s">
        <v>55</v>
      </c>
      <c r="N75" s="1722"/>
    </row>
  </sheetData>
  <mergeCells count="44"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N8:N9"/>
    <mergeCell ref="O8:O9"/>
    <mergeCell ref="Q8:Q9"/>
    <mergeCell ref="R8:R9"/>
    <mergeCell ref="I8:I9"/>
    <mergeCell ref="J8:K8"/>
    <mergeCell ref="C35:C36"/>
    <mergeCell ref="C40:C41"/>
    <mergeCell ref="I41:I42"/>
    <mergeCell ref="K41:K42"/>
    <mergeCell ref="B10:C10"/>
    <mergeCell ref="F10:G10"/>
    <mergeCell ref="M8:M9"/>
    <mergeCell ref="P67:R69"/>
    <mergeCell ref="D68:K68"/>
    <mergeCell ref="D69:K69"/>
    <mergeCell ref="M69:N69"/>
    <mergeCell ref="I21:I22"/>
    <mergeCell ref="K21:K22"/>
    <mergeCell ref="L8:L9"/>
    <mergeCell ref="D8:E8"/>
    <mergeCell ref="F8:G8"/>
    <mergeCell ref="H8:H9"/>
    <mergeCell ref="D75:K75"/>
    <mergeCell ref="M75:N75"/>
    <mergeCell ref="C50:C51"/>
    <mergeCell ref="C52:C53"/>
    <mergeCell ref="C56:C57"/>
    <mergeCell ref="D67:F67"/>
    <mergeCell ref="D70:F70"/>
    <mergeCell ref="D71:K71"/>
    <mergeCell ref="D72:K72"/>
    <mergeCell ref="M72:N72"/>
    <mergeCell ref="D74:K74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10845-DD8E-43D3-A43D-356FE4DFF7B2}">
  <sheetPr codeName="Sheet45">
    <tabColor theme="2" tint="-0.249977111117893"/>
  </sheetPr>
  <dimension ref="A1:T55"/>
  <sheetViews>
    <sheetView showGridLines="0" view="pageLayout" zoomScaleNormal="100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940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ht="11.25" customHeight="1" x14ac:dyDescent="0.2">
      <c r="A11" s="23">
        <v>1</v>
      </c>
      <c r="B11" s="24" t="s">
        <v>941</v>
      </c>
      <c r="C11" s="1305" t="s">
        <v>942</v>
      </c>
      <c r="D11" s="426">
        <v>0</v>
      </c>
      <c r="E11" s="426">
        <v>0.03</v>
      </c>
      <c r="F11" s="26">
        <v>0.03</v>
      </c>
      <c r="G11" s="27"/>
      <c r="H11" s="29" t="s">
        <v>44</v>
      </c>
      <c r="I11" s="110"/>
      <c r="J11" s="110"/>
      <c r="K11" s="110"/>
      <c r="L11" s="110"/>
      <c r="M11" s="110"/>
      <c r="N11" s="110"/>
      <c r="O11" s="110"/>
      <c r="P11" s="110"/>
      <c r="Q11" s="110">
        <v>46880010306</v>
      </c>
      <c r="R11" s="110">
        <v>46880010306</v>
      </c>
    </row>
    <row r="12" spans="1:20" ht="11.25" customHeight="1" x14ac:dyDescent="0.2">
      <c r="A12" s="32"/>
      <c r="B12" s="33"/>
      <c r="C12" s="478"/>
      <c r="D12" s="466">
        <v>0.03</v>
      </c>
      <c r="E12" s="466">
        <v>0.08</v>
      </c>
      <c r="F12" s="35">
        <v>0.05</v>
      </c>
      <c r="G12" s="36"/>
      <c r="H12" s="37" t="s">
        <v>42</v>
      </c>
      <c r="I12" s="1191"/>
      <c r="J12" s="1191"/>
      <c r="K12" s="1191"/>
      <c r="L12" s="1191"/>
      <c r="M12" s="1191"/>
      <c r="N12" s="1191"/>
      <c r="O12" s="1191"/>
      <c r="P12" s="1191"/>
      <c r="Q12" s="1191">
        <v>46880010306</v>
      </c>
      <c r="R12" s="1191">
        <v>46880010306</v>
      </c>
    </row>
    <row r="13" spans="1:20" ht="11.25" customHeight="1" x14ac:dyDescent="0.2">
      <c r="A13" s="40"/>
      <c r="B13" s="41"/>
      <c r="C13" s="461"/>
      <c r="D13" s="430">
        <v>0.08</v>
      </c>
      <c r="E13" s="430">
        <v>0.34</v>
      </c>
      <c r="F13" s="43">
        <v>0.26</v>
      </c>
      <c r="G13" s="44">
        <v>0.34</v>
      </c>
      <c r="H13" s="46" t="s">
        <v>42</v>
      </c>
      <c r="I13" s="583"/>
      <c r="J13" s="583"/>
      <c r="K13" s="583"/>
      <c r="L13" s="583"/>
      <c r="M13" s="583"/>
      <c r="N13" s="583"/>
      <c r="O13" s="583"/>
      <c r="P13" s="583"/>
      <c r="Q13" s="583" t="s">
        <v>185</v>
      </c>
      <c r="R13" s="583" t="s">
        <v>185</v>
      </c>
    </row>
    <row r="14" spans="1:20" ht="11.25" customHeight="1" x14ac:dyDescent="0.2">
      <c r="A14" s="32">
        <v>2</v>
      </c>
      <c r="B14" s="33" t="s">
        <v>943</v>
      </c>
      <c r="C14" s="478" t="s">
        <v>944</v>
      </c>
      <c r="D14" s="503">
        <v>0</v>
      </c>
      <c r="E14" s="503">
        <v>0.84</v>
      </c>
      <c r="F14" s="231">
        <v>0.84</v>
      </c>
      <c r="G14" s="232"/>
      <c r="H14" s="233" t="s">
        <v>42</v>
      </c>
      <c r="I14" s="221"/>
      <c r="J14" s="221"/>
      <c r="K14" s="221"/>
      <c r="L14" s="221"/>
      <c r="M14" s="221"/>
      <c r="N14" s="221"/>
      <c r="O14" s="221"/>
      <c r="P14" s="221"/>
      <c r="Q14" s="221">
        <v>46880010301</v>
      </c>
      <c r="R14" s="221">
        <v>46880010301</v>
      </c>
    </row>
    <row r="15" spans="1:20" ht="11.25" customHeight="1" x14ac:dyDescent="0.2">
      <c r="A15" s="32"/>
      <c r="B15" s="33"/>
      <c r="C15" s="478"/>
      <c r="D15" s="466">
        <v>0.84</v>
      </c>
      <c r="E15" s="466">
        <v>1.8399999999999999</v>
      </c>
      <c r="F15" s="35">
        <v>1</v>
      </c>
      <c r="G15" s="36"/>
      <c r="H15" s="37" t="s">
        <v>42</v>
      </c>
      <c r="I15" s="1191"/>
      <c r="J15" s="1191"/>
      <c r="K15" s="1191"/>
      <c r="L15" s="1191"/>
      <c r="M15" s="1191"/>
      <c r="N15" s="1191"/>
      <c r="O15" s="1191"/>
      <c r="P15" s="1191"/>
      <c r="Q15" s="1191" t="s">
        <v>185</v>
      </c>
      <c r="R15" s="1191" t="s">
        <v>185</v>
      </c>
    </row>
    <row r="16" spans="1:20" ht="11.25" customHeight="1" x14ac:dyDescent="0.2">
      <c r="A16" s="32"/>
      <c r="B16" s="33"/>
      <c r="C16" s="478"/>
      <c r="D16" s="466">
        <v>1.8399999999999999</v>
      </c>
      <c r="E16" s="466">
        <v>1.9899999999999998</v>
      </c>
      <c r="F16" s="35">
        <v>0.15</v>
      </c>
      <c r="G16" s="36"/>
      <c r="H16" s="37" t="s">
        <v>42</v>
      </c>
      <c r="I16" s="1191"/>
      <c r="J16" s="1191"/>
      <c r="K16" s="1191"/>
      <c r="L16" s="1191"/>
      <c r="M16" s="1191"/>
      <c r="N16" s="1191"/>
      <c r="O16" s="1191"/>
      <c r="P16" s="1191"/>
      <c r="Q16" s="1191">
        <v>46880010333</v>
      </c>
      <c r="R16" s="1191">
        <v>46880010333</v>
      </c>
    </row>
    <row r="17" spans="1:18" ht="11.25" customHeight="1" x14ac:dyDescent="0.2">
      <c r="A17" s="32"/>
      <c r="B17" s="33"/>
      <c r="C17" s="478"/>
      <c r="D17" s="1208">
        <v>1.9899999999999998</v>
      </c>
      <c r="E17" s="1208">
        <v>2.46</v>
      </c>
      <c r="F17" s="1250">
        <v>0.47</v>
      </c>
      <c r="G17" s="1210">
        <v>2.46</v>
      </c>
      <c r="H17" s="1306" t="s">
        <v>42</v>
      </c>
      <c r="I17" s="1212"/>
      <c r="J17" s="1212"/>
      <c r="K17" s="1212"/>
      <c r="L17" s="1212"/>
      <c r="M17" s="1212"/>
      <c r="N17" s="1212"/>
      <c r="O17" s="1212"/>
      <c r="P17" s="1212"/>
      <c r="Q17" s="1212" t="s">
        <v>185</v>
      </c>
      <c r="R17" s="1212" t="s">
        <v>185</v>
      </c>
    </row>
    <row r="18" spans="1:18" ht="11.25" customHeight="1" x14ac:dyDescent="0.2">
      <c r="A18" s="23">
        <v>3</v>
      </c>
      <c r="B18" s="24" t="s">
        <v>945</v>
      </c>
      <c r="C18" s="1226" t="s">
        <v>946</v>
      </c>
      <c r="D18" s="426">
        <v>0</v>
      </c>
      <c r="E18" s="426">
        <v>0.42</v>
      </c>
      <c r="F18" s="26">
        <v>0.42</v>
      </c>
      <c r="G18" s="27"/>
      <c r="H18" s="29" t="s">
        <v>65</v>
      </c>
      <c r="I18" s="110"/>
      <c r="J18" s="110"/>
      <c r="K18" s="110"/>
      <c r="L18" s="110"/>
      <c r="M18" s="110"/>
      <c r="N18" s="110"/>
      <c r="O18" s="110"/>
      <c r="P18" s="110"/>
      <c r="Q18" s="110">
        <v>46880010303</v>
      </c>
      <c r="R18" s="110">
        <v>46880010303</v>
      </c>
    </row>
    <row r="19" spans="1:18" ht="11.25" customHeight="1" x14ac:dyDescent="0.2">
      <c r="A19" s="32"/>
      <c r="B19" s="1307"/>
      <c r="C19" s="1308"/>
      <c r="D19" s="466">
        <v>0.42</v>
      </c>
      <c r="E19" s="466">
        <v>1.17</v>
      </c>
      <c r="F19" s="35">
        <v>0.75</v>
      </c>
      <c r="G19" s="36"/>
      <c r="H19" s="37" t="s">
        <v>42</v>
      </c>
      <c r="I19" s="1191"/>
      <c r="J19" s="1191"/>
      <c r="K19" s="1191"/>
      <c r="L19" s="1191"/>
      <c r="M19" s="1191"/>
      <c r="N19" s="1191"/>
      <c r="O19" s="1191"/>
      <c r="P19" s="1191"/>
      <c r="Q19" s="1191">
        <v>46880010303</v>
      </c>
      <c r="R19" s="1191">
        <v>46880010303</v>
      </c>
    </row>
    <row r="20" spans="1:18" ht="11.25" customHeight="1" x14ac:dyDescent="0.2">
      <c r="A20" s="40"/>
      <c r="B20" s="1309"/>
      <c r="C20" s="1310"/>
      <c r="D20" s="430">
        <v>1.17</v>
      </c>
      <c r="E20" s="430">
        <v>1.71</v>
      </c>
      <c r="F20" s="43">
        <v>0.54</v>
      </c>
      <c r="G20" s="44">
        <v>1.71</v>
      </c>
      <c r="H20" s="46" t="s">
        <v>10</v>
      </c>
      <c r="I20" s="583"/>
      <c r="J20" s="583"/>
      <c r="K20" s="583"/>
      <c r="L20" s="583"/>
      <c r="M20" s="583"/>
      <c r="N20" s="583"/>
      <c r="O20" s="583"/>
      <c r="P20" s="583"/>
      <c r="Q20" s="583">
        <v>46880010303</v>
      </c>
      <c r="R20" s="583">
        <v>46880010303</v>
      </c>
    </row>
    <row r="21" spans="1:18" ht="11.25" customHeight="1" x14ac:dyDescent="0.2">
      <c r="A21" s="32">
        <v>4</v>
      </c>
      <c r="B21" s="33" t="s">
        <v>947</v>
      </c>
      <c r="C21" s="478" t="s">
        <v>948</v>
      </c>
      <c r="D21" s="433">
        <v>1.47</v>
      </c>
      <c r="E21" s="433">
        <v>3.2199999999999998</v>
      </c>
      <c r="F21" s="99">
        <v>1.75</v>
      </c>
      <c r="G21" s="100">
        <v>1.75</v>
      </c>
      <c r="H21" s="101" t="s">
        <v>42</v>
      </c>
      <c r="I21" s="86"/>
      <c r="J21" s="86"/>
      <c r="K21" s="86"/>
      <c r="L21" s="86"/>
      <c r="M21" s="86"/>
      <c r="N21" s="86"/>
      <c r="O21" s="86"/>
      <c r="P21" s="86"/>
      <c r="Q21" s="86">
        <v>46880010304</v>
      </c>
      <c r="R21" s="86">
        <v>46880010304</v>
      </c>
    </row>
    <row r="22" spans="1:18" ht="23.1" customHeight="1" x14ac:dyDescent="0.2">
      <c r="A22" s="86">
        <v>5</v>
      </c>
      <c r="B22" s="87" t="s">
        <v>949</v>
      </c>
      <c r="C22" s="1311" t="s">
        <v>950</v>
      </c>
      <c r="D22" s="1217">
        <v>0</v>
      </c>
      <c r="E22" s="1217">
        <v>1.32</v>
      </c>
      <c r="F22" s="211">
        <v>1.32</v>
      </c>
      <c r="G22" s="212">
        <v>1.32</v>
      </c>
      <c r="H22" s="213" t="s">
        <v>44</v>
      </c>
      <c r="I22" s="32"/>
      <c r="J22" s="32"/>
      <c r="K22" s="32"/>
      <c r="L22" s="32"/>
      <c r="M22" s="32"/>
      <c r="N22" s="32"/>
      <c r="O22" s="32"/>
      <c r="P22" s="32"/>
      <c r="Q22" s="32">
        <v>46880010310</v>
      </c>
      <c r="R22" s="32">
        <v>46880010310</v>
      </c>
    </row>
    <row r="23" spans="1:18" ht="11.25" customHeight="1" x14ac:dyDescent="0.2">
      <c r="A23" s="86">
        <v>6</v>
      </c>
      <c r="B23" s="87" t="s">
        <v>951</v>
      </c>
      <c r="C23" s="1290" t="s">
        <v>952</v>
      </c>
      <c r="D23" s="433">
        <v>0</v>
      </c>
      <c r="E23" s="433">
        <v>0.38</v>
      </c>
      <c r="F23" s="99">
        <v>0.38</v>
      </c>
      <c r="G23" s="100">
        <v>0.38</v>
      </c>
      <c r="H23" s="101" t="s">
        <v>44</v>
      </c>
      <c r="I23" s="86"/>
      <c r="J23" s="86"/>
      <c r="K23" s="86"/>
      <c r="L23" s="86"/>
      <c r="M23" s="86"/>
      <c r="N23" s="86"/>
      <c r="O23" s="86"/>
      <c r="P23" s="86"/>
      <c r="Q23" s="86">
        <v>46880010309</v>
      </c>
      <c r="R23" s="86">
        <v>46880010309</v>
      </c>
    </row>
    <row r="24" spans="1:18" ht="11.25" customHeight="1" x14ac:dyDescent="0.2">
      <c r="A24" s="32">
        <v>7</v>
      </c>
      <c r="B24" s="33" t="s">
        <v>953</v>
      </c>
      <c r="C24" s="1312" t="s">
        <v>954</v>
      </c>
      <c r="D24" s="433">
        <v>0</v>
      </c>
      <c r="E24" s="433">
        <v>0.09</v>
      </c>
      <c r="F24" s="99">
        <v>0.09</v>
      </c>
      <c r="G24" s="100">
        <v>0.09</v>
      </c>
      <c r="H24" s="101" t="s">
        <v>65</v>
      </c>
      <c r="I24" s="86"/>
      <c r="J24" s="86"/>
      <c r="K24" s="86"/>
      <c r="L24" s="86"/>
      <c r="M24" s="86"/>
      <c r="N24" s="86"/>
      <c r="O24" s="86"/>
      <c r="P24" s="86">
        <v>99</v>
      </c>
      <c r="Q24" s="86" t="s">
        <v>185</v>
      </c>
      <c r="R24" s="86" t="s">
        <v>185</v>
      </c>
    </row>
    <row r="25" spans="1:18" ht="11.25" customHeight="1" x14ac:dyDescent="0.2">
      <c r="A25" s="23">
        <v>8</v>
      </c>
      <c r="B25" s="24" t="s">
        <v>955</v>
      </c>
      <c r="C25" s="1736" t="s">
        <v>956</v>
      </c>
      <c r="D25" s="503">
        <v>0</v>
      </c>
      <c r="E25" s="503">
        <v>1.6</v>
      </c>
      <c r="F25" s="231">
        <v>1.6</v>
      </c>
      <c r="G25" s="232"/>
      <c r="H25" s="233" t="s">
        <v>42</v>
      </c>
      <c r="I25" s="221"/>
      <c r="J25" s="221"/>
      <c r="K25" s="221"/>
      <c r="L25" s="221"/>
      <c r="M25" s="221"/>
      <c r="N25" s="221"/>
      <c r="O25" s="221"/>
      <c r="P25" s="221"/>
      <c r="Q25" s="221">
        <v>46880010319</v>
      </c>
      <c r="R25" s="221">
        <v>46880010319</v>
      </c>
    </row>
    <row r="26" spans="1:18" ht="11.25" customHeight="1" x14ac:dyDescent="0.2">
      <c r="A26" s="32"/>
      <c r="B26" s="33"/>
      <c r="C26" s="1739"/>
      <c r="D26" s="466">
        <v>1.6</v>
      </c>
      <c r="E26" s="466">
        <v>1.8</v>
      </c>
      <c r="F26" s="35">
        <v>0.2</v>
      </c>
      <c r="G26" s="36"/>
      <c r="H26" s="37" t="s">
        <v>44</v>
      </c>
      <c r="I26" s="1191"/>
      <c r="J26" s="1191"/>
      <c r="K26" s="1191"/>
      <c r="L26" s="1191"/>
      <c r="M26" s="1191"/>
      <c r="N26" s="1191"/>
      <c r="O26" s="1191"/>
      <c r="P26" s="1191"/>
      <c r="Q26" s="1191">
        <v>46880010319</v>
      </c>
      <c r="R26" s="1191">
        <v>46880010319</v>
      </c>
    </row>
    <row r="27" spans="1:18" ht="11.25" customHeight="1" x14ac:dyDescent="0.2">
      <c r="A27" s="40"/>
      <c r="B27" s="41"/>
      <c r="C27" s="461"/>
      <c r="D27" s="1208">
        <v>1.8</v>
      </c>
      <c r="E27" s="1208">
        <v>2.0100000000000002</v>
      </c>
      <c r="F27" s="1250">
        <v>0.21</v>
      </c>
      <c r="G27" s="1210">
        <v>2.0099999999999998</v>
      </c>
      <c r="H27" s="1306" t="s">
        <v>44</v>
      </c>
      <c r="I27" s="1212"/>
      <c r="J27" s="1212"/>
      <c r="K27" s="1212"/>
      <c r="L27" s="1212"/>
      <c r="M27" s="1212"/>
      <c r="N27" s="1212"/>
      <c r="O27" s="1212"/>
      <c r="P27" s="1212"/>
      <c r="Q27" s="1212">
        <v>46880010319</v>
      </c>
      <c r="R27" s="1212">
        <v>46880010360</v>
      </c>
    </row>
    <row r="28" spans="1:18" ht="11.25" customHeight="1" x14ac:dyDescent="0.2">
      <c r="A28" s="32">
        <v>9</v>
      </c>
      <c r="B28" s="33" t="s">
        <v>957</v>
      </c>
      <c r="C28" s="1313" t="s">
        <v>958</v>
      </c>
      <c r="D28" s="433">
        <v>0</v>
      </c>
      <c r="E28" s="433">
        <v>0.45</v>
      </c>
      <c r="F28" s="99">
        <v>0.45</v>
      </c>
      <c r="G28" s="100">
        <v>0.45</v>
      </c>
      <c r="H28" s="101" t="s">
        <v>44</v>
      </c>
      <c r="I28" s="86"/>
      <c r="J28" s="86"/>
      <c r="K28" s="86"/>
      <c r="L28" s="86"/>
      <c r="M28" s="86"/>
      <c r="N28" s="86"/>
      <c r="O28" s="86"/>
      <c r="P28" s="86"/>
      <c r="Q28" s="86">
        <v>46880010319</v>
      </c>
      <c r="R28" s="86">
        <v>46880010319</v>
      </c>
    </row>
    <row r="29" spans="1:18" ht="11.25" customHeight="1" x14ac:dyDescent="0.2">
      <c r="A29" s="23">
        <v>10</v>
      </c>
      <c r="B29" s="1314" t="s">
        <v>959</v>
      </c>
      <c r="C29" s="1315" t="s">
        <v>960</v>
      </c>
      <c r="D29" s="503">
        <v>0</v>
      </c>
      <c r="E29" s="503">
        <v>0.23</v>
      </c>
      <c r="F29" s="231">
        <v>0.23</v>
      </c>
      <c r="G29" s="232"/>
      <c r="H29" s="233" t="s">
        <v>42</v>
      </c>
      <c r="I29" s="221"/>
      <c r="J29" s="221"/>
      <c r="K29" s="221"/>
      <c r="L29" s="221"/>
      <c r="M29" s="221"/>
      <c r="N29" s="221"/>
      <c r="O29" s="221"/>
      <c r="P29" s="221"/>
      <c r="Q29" s="221" t="s">
        <v>185</v>
      </c>
      <c r="R29" s="221" t="s">
        <v>185</v>
      </c>
    </row>
    <row r="30" spans="1:18" ht="11.25" customHeight="1" x14ac:dyDescent="0.2">
      <c r="A30" s="32"/>
      <c r="B30" s="1316"/>
      <c r="C30" s="1312"/>
      <c r="D30" s="466">
        <v>0.23</v>
      </c>
      <c r="E30" s="466">
        <v>0.57999999999999996</v>
      </c>
      <c r="F30" s="35">
        <v>0.35</v>
      </c>
      <c r="G30" s="36"/>
      <c r="H30" s="37" t="s">
        <v>42</v>
      </c>
      <c r="I30" s="1191"/>
      <c r="J30" s="1191"/>
      <c r="K30" s="1191"/>
      <c r="L30" s="1191"/>
      <c r="M30" s="1191"/>
      <c r="N30" s="1191"/>
      <c r="O30" s="1191"/>
      <c r="P30" s="1191"/>
      <c r="Q30" s="1191">
        <v>46880030242</v>
      </c>
      <c r="R30" s="1191">
        <v>46880030244</v>
      </c>
    </row>
    <row r="31" spans="1:18" ht="11.25" customHeight="1" x14ac:dyDescent="0.2">
      <c r="A31" s="40"/>
      <c r="B31" s="1317"/>
      <c r="C31" s="1318"/>
      <c r="D31" s="1208">
        <v>0.57999999999999996</v>
      </c>
      <c r="E31" s="1208">
        <v>1.02</v>
      </c>
      <c r="F31" s="1250">
        <v>0.44</v>
      </c>
      <c r="G31" s="1210">
        <v>1.02</v>
      </c>
      <c r="H31" s="1306" t="s">
        <v>42</v>
      </c>
      <c r="I31" s="1212"/>
      <c r="J31" s="1212"/>
      <c r="K31" s="1212"/>
      <c r="L31" s="1212"/>
      <c r="M31" s="1212"/>
      <c r="N31" s="1212"/>
      <c r="O31" s="1212"/>
      <c r="P31" s="1212"/>
      <c r="Q31" s="1212" t="s">
        <v>185</v>
      </c>
      <c r="R31" s="1212" t="s">
        <v>185</v>
      </c>
    </row>
    <row r="32" spans="1:18" ht="11.25" customHeight="1" x14ac:dyDescent="0.2">
      <c r="A32" s="32">
        <v>11</v>
      </c>
      <c r="B32" s="33" t="s">
        <v>961</v>
      </c>
      <c r="C32" s="478" t="s">
        <v>962</v>
      </c>
      <c r="D32" s="433">
        <v>0</v>
      </c>
      <c r="E32" s="433">
        <v>0.64</v>
      </c>
      <c r="F32" s="99">
        <v>0.64</v>
      </c>
      <c r="G32" s="100">
        <v>0.64</v>
      </c>
      <c r="H32" s="101" t="s">
        <v>44</v>
      </c>
      <c r="I32" s="86"/>
      <c r="J32" s="86"/>
      <c r="K32" s="86"/>
      <c r="L32" s="86"/>
      <c r="M32" s="86"/>
      <c r="N32" s="86"/>
      <c r="O32" s="86"/>
      <c r="P32" s="86"/>
      <c r="Q32" s="86">
        <v>46880010316</v>
      </c>
      <c r="R32" s="86">
        <v>46880010316</v>
      </c>
    </row>
    <row r="33" spans="1:18" ht="11.25" customHeight="1" x14ac:dyDescent="0.2">
      <c r="A33" s="23">
        <v>12</v>
      </c>
      <c r="B33" s="24" t="s">
        <v>963</v>
      </c>
      <c r="C33" s="1742" t="s">
        <v>964</v>
      </c>
      <c r="D33" s="503">
        <v>0</v>
      </c>
      <c r="E33" s="503">
        <v>0.22</v>
      </c>
      <c r="F33" s="231">
        <v>0.22</v>
      </c>
      <c r="G33" s="232"/>
      <c r="H33" s="233" t="s">
        <v>44</v>
      </c>
      <c r="I33" s="221"/>
      <c r="J33" s="221"/>
      <c r="K33" s="221"/>
      <c r="L33" s="221"/>
      <c r="M33" s="221"/>
      <c r="N33" s="221"/>
      <c r="O33" s="221"/>
      <c r="P33" s="221"/>
      <c r="Q33" s="221">
        <v>46880030234</v>
      </c>
      <c r="R33" s="221">
        <v>46880030234</v>
      </c>
    </row>
    <row r="34" spans="1:18" ht="11.25" customHeight="1" x14ac:dyDescent="0.2">
      <c r="A34" s="40"/>
      <c r="B34" s="41"/>
      <c r="C34" s="1743"/>
      <c r="D34" s="1208">
        <v>0.22</v>
      </c>
      <c r="E34" s="1208">
        <v>0.68</v>
      </c>
      <c r="F34" s="1250">
        <v>0.46</v>
      </c>
      <c r="G34" s="1210">
        <v>0.68</v>
      </c>
      <c r="H34" s="1306" t="s">
        <v>44</v>
      </c>
      <c r="I34" s="1212"/>
      <c r="J34" s="1212"/>
      <c r="K34" s="1212"/>
      <c r="L34" s="1212"/>
      <c r="M34" s="1212"/>
      <c r="N34" s="1212"/>
      <c r="O34" s="1212"/>
      <c r="P34" s="1212"/>
      <c r="Q34" s="1212">
        <v>46880030040</v>
      </c>
      <c r="R34" s="1212">
        <v>46880030245</v>
      </c>
    </row>
    <row r="35" spans="1:18" ht="11.25" customHeight="1" x14ac:dyDescent="0.2">
      <c r="A35" s="32">
        <v>13</v>
      </c>
      <c r="B35" s="33" t="s">
        <v>965</v>
      </c>
      <c r="C35" s="1228" t="s">
        <v>966</v>
      </c>
      <c r="D35" s="426">
        <v>0</v>
      </c>
      <c r="E35" s="426">
        <v>0.25</v>
      </c>
      <c r="F35" s="26">
        <v>0.25</v>
      </c>
      <c r="G35" s="27"/>
      <c r="H35" s="29" t="s">
        <v>44</v>
      </c>
      <c r="I35" s="110"/>
      <c r="J35" s="110"/>
      <c r="K35" s="110"/>
      <c r="L35" s="110"/>
      <c r="M35" s="110"/>
      <c r="N35" s="110"/>
      <c r="O35" s="110"/>
      <c r="P35" s="110"/>
      <c r="Q35" s="110">
        <v>46880050346</v>
      </c>
      <c r="R35" s="110">
        <v>46880050346</v>
      </c>
    </row>
    <row r="36" spans="1:18" ht="11.25" customHeight="1" x14ac:dyDescent="0.2">
      <c r="A36" s="40"/>
      <c r="B36" s="41"/>
      <c r="C36" s="461"/>
      <c r="D36" s="430">
        <v>0.25</v>
      </c>
      <c r="E36" s="430">
        <v>0.3</v>
      </c>
      <c r="F36" s="43">
        <v>0.05</v>
      </c>
      <c r="G36" s="44">
        <v>0.3</v>
      </c>
      <c r="H36" s="46" t="s">
        <v>42</v>
      </c>
      <c r="I36" s="583"/>
      <c r="J36" s="583"/>
      <c r="K36" s="583"/>
      <c r="L36" s="583"/>
      <c r="M36" s="583"/>
      <c r="N36" s="583"/>
      <c r="O36" s="583"/>
      <c r="P36" s="583"/>
      <c r="Q36" s="583">
        <v>46880050346</v>
      </c>
      <c r="R36" s="583">
        <v>46880050346</v>
      </c>
    </row>
    <row r="37" spans="1:18" ht="11.25" customHeight="1" x14ac:dyDescent="0.2">
      <c r="A37" s="32">
        <v>14</v>
      </c>
      <c r="B37" s="1316" t="s">
        <v>967</v>
      </c>
      <c r="C37" s="1312" t="s">
        <v>968</v>
      </c>
      <c r="D37" s="1217">
        <v>0</v>
      </c>
      <c r="E37" s="1217">
        <v>0.51</v>
      </c>
      <c r="F37" s="211">
        <v>0.51</v>
      </c>
      <c r="G37" s="212">
        <v>0.51</v>
      </c>
      <c r="H37" s="213" t="s">
        <v>42</v>
      </c>
      <c r="I37" s="32"/>
      <c r="J37" s="32"/>
      <c r="K37" s="32"/>
      <c r="L37" s="32"/>
      <c r="M37" s="32"/>
      <c r="N37" s="32"/>
      <c r="O37" s="32"/>
      <c r="P37" s="32"/>
      <c r="Q37" s="32" t="s">
        <v>185</v>
      </c>
      <c r="R37" s="32" t="s">
        <v>185</v>
      </c>
    </row>
    <row r="38" spans="1:18" ht="11.25" customHeight="1" x14ac:dyDescent="0.2">
      <c r="A38" s="86">
        <v>15</v>
      </c>
      <c r="B38" s="1319" t="s">
        <v>969</v>
      </c>
      <c r="C38" s="441" t="s">
        <v>970</v>
      </c>
      <c r="D38" s="433">
        <v>0</v>
      </c>
      <c r="E38" s="433">
        <v>1.63</v>
      </c>
      <c r="F38" s="1223">
        <v>1.63</v>
      </c>
      <c r="G38" s="100">
        <v>1.63</v>
      </c>
      <c r="H38" s="144" t="s">
        <v>42</v>
      </c>
      <c r="I38" s="86"/>
      <c r="J38" s="86"/>
      <c r="K38" s="86"/>
      <c r="L38" s="86"/>
      <c r="M38" s="86"/>
      <c r="N38" s="86"/>
      <c r="O38" s="86"/>
      <c r="P38" s="86"/>
      <c r="Q38" s="143">
        <v>46880050269</v>
      </c>
      <c r="R38" s="143">
        <v>46880050269</v>
      </c>
    </row>
    <row r="39" spans="1:18" ht="11.25" customHeight="1" x14ac:dyDescent="0.2">
      <c r="A39" s="86">
        <v>16</v>
      </c>
      <c r="B39" s="278" t="s">
        <v>971</v>
      </c>
      <c r="C39" s="1243" t="s">
        <v>972</v>
      </c>
      <c r="D39" s="433">
        <v>0</v>
      </c>
      <c r="E39" s="433">
        <v>0.45</v>
      </c>
      <c r="F39" s="1223">
        <v>0.45</v>
      </c>
      <c r="G39" s="100">
        <v>0.45</v>
      </c>
      <c r="H39" s="144" t="s">
        <v>42</v>
      </c>
      <c r="I39" s="86"/>
      <c r="J39" s="86"/>
      <c r="K39" s="86"/>
      <c r="L39" s="86"/>
      <c r="M39" s="86"/>
      <c r="N39" s="86"/>
      <c r="O39" s="86"/>
      <c r="P39" s="86"/>
      <c r="Q39" s="143">
        <v>46880050265</v>
      </c>
      <c r="R39" s="143">
        <v>46880050265</v>
      </c>
    </row>
    <row r="40" spans="1:18" ht="6" customHeight="1" x14ac:dyDescent="0.2"/>
    <row r="41" spans="1:18" ht="12.75" customHeight="1" x14ac:dyDescent="0.2">
      <c r="A41" s="1201" t="s">
        <v>87</v>
      </c>
      <c r="B41" s="64"/>
      <c r="C41" s="65"/>
      <c r="D41" s="65"/>
      <c r="E41" s="66"/>
      <c r="F41" s="67">
        <f>SUM(F11:F39)</f>
        <v>15.740000000000002</v>
      </c>
      <c r="G41" s="1202"/>
      <c r="H41" s="68"/>
      <c r="I41" s="16"/>
      <c r="J41" s="69"/>
      <c r="K41" s="70" t="s">
        <v>46</v>
      </c>
      <c r="L41" s="71">
        <f>SUM(L11:L39)</f>
        <v>0</v>
      </c>
      <c r="M41" s="71">
        <f>SUM(M11:M39)</f>
        <v>0</v>
      </c>
      <c r="N41" s="62"/>
      <c r="O41" s="70" t="s">
        <v>1</v>
      </c>
      <c r="P41" s="71">
        <f>SUM(P11:P39)</f>
        <v>99</v>
      </c>
      <c r="Q41" s="62"/>
    </row>
    <row r="42" spans="1:18" ht="12.75" customHeight="1" x14ac:dyDescent="0.2">
      <c r="A42" s="72" t="s">
        <v>47</v>
      </c>
      <c r="B42" s="73"/>
      <c r="C42" s="74"/>
      <c r="D42" s="74"/>
      <c r="E42" s="75"/>
      <c r="F42" s="955">
        <f>SUMIF(H11:H39,"melnais",F11:F39)</f>
        <v>4.16</v>
      </c>
      <c r="G42" s="1203"/>
      <c r="H42" s="76"/>
      <c r="I42" s="77"/>
      <c r="J42" s="62"/>
      <c r="K42" s="62"/>
      <c r="L42" s="78"/>
      <c r="M42" s="78"/>
      <c r="N42" s="62"/>
      <c r="O42" s="62"/>
      <c r="P42" s="62"/>
      <c r="Q42" s="62"/>
    </row>
    <row r="43" spans="1:18" ht="12.75" customHeight="1" x14ac:dyDescent="0.2">
      <c r="A43" s="72" t="s">
        <v>48</v>
      </c>
      <c r="B43" s="73"/>
      <c r="C43" s="74"/>
      <c r="D43" s="74"/>
      <c r="E43" s="75"/>
      <c r="F43" s="955">
        <f>SUMIF(H11:H39,"bruģis",F11:F39)</f>
        <v>0.51</v>
      </c>
      <c r="G43" s="1203"/>
      <c r="I43" s="16"/>
      <c r="J43" s="62"/>
      <c r="N43" s="62"/>
      <c r="O43" s="62"/>
      <c r="P43" s="62"/>
      <c r="Q43" s="62"/>
    </row>
    <row r="44" spans="1:18" ht="12.75" customHeight="1" x14ac:dyDescent="0.2">
      <c r="A44" s="72" t="s">
        <v>49</v>
      </c>
      <c r="B44" s="73"/>
      <c r="C44" s="74"/>
      <c r="D44" s="74"/>
      <c r="E44" s="75"/>
      <c r="F44" s="955">
        <f>SUMIF(H11:H39,"grants",F11:F39)</f>
        <v>10.529999999999998</v>
      </c>
      <c r="G44" s="1203"/>
      <c r="I44" s="16"/>
      <c r="J44" s="62"/>
      <c r="N44" s="62"/>
      <c r="O44" s="62"/>
      <c r="P44" s="62"/>
      <c r="Q44" s="62"/>
    </row>
    <row r="45" spans="1:18" ht="12.75" customHeight="1" x14ac:dyDescent="0.2">
      <c r="A45" s="72" t="s">
        <v>50</v>
      </c>
      <c r="B45" s="73"/>
      <c r="C45" s="74"/>
      <c r="D45" s="74"/>
      <c r="E45" s="75"/>
      <c r="F45" s="955">
        <f>SUMIF(H11:H39,"cits segums",F11:F39)</f>
        <v>0.54</v>
      </c>
      <c r="G45" s="1203"/>
      <c r="H45" s="77"/>
      <c r="I45" s="16"/>
      <c r="J45" s="79"/>
      <c r="N45" s="62"/>
      <c r="O45" s="62"/>
      <c r="P45" s="62"/>
      <c r="Q45" s="62"/>
    </row>
    <row r="46" spans="1:18" ht="5.25" customHeight="1" x14ac:dyDescent="0.2">
      <c r="D46" s="9"/>
      <c r="E46" s="9"/>
      <c r="F46" s="80"/>
      <c r="G46" s="80"/>
      <c r="H46" s="60"/>
      <c r="I46" s="16"/>
      <c r="J46" s="62"/>
      <c r="N46" s="62"/>
      <c r="O46" s="62"/>
      <c r="P46" s="62"/>
      <c r="Q46" s="62"/>
    </row>
    <row r="47" spans="1:18" ht="12.75" customHeight="1" x14ac:dyDescent="0.2">
      <c r="A47" s="5"/>
      <c r="B47" s="5"/>
      <c r="C47" s="6" t="s">
        <v>51</v>
      </c>
      <c r="D47" s="1720" t="str">
        <f>KOPA!$A$31</f>
        <v>2022.gada 18.oktobris</v>
      </c>
      <c r="E47" s="1720"/>
      <c r="F47" s="1720"/>
      <c r="G47" s="82"/>
      <c r="H47" s="81"/>
      <c r="I47" s="81"/>
      <c r="J47" s="82"/>
      <c r="K47" s="82"/>
      <c r="O47" s="62"/>
      <c r="P47" s="1738" t="s">
        <v>572</v>
      </c>
      <c r="Q47" s="1738"/>
      <c r="R47" s="1738"/>
    </row>
    <row r="48" spans="1:18" ht="12.75" customHeight="1" x14ac:dyDescent="0.2">
      <c r="A48" s="5"/>
      <c r="B48" s="5"/>
      <c r="C48" s="6" t="s">
        <v>52</v>
      </c>
      <c r="D48" s="1720" t="s">
        <v>53</v>
      </c>
      <c r="E48" s="1720"/>
      <c r="F48" s="1720"/>
      <c r="G48" s="1720"/>
      <c r="H48" s="1720"/>
      <c r="I48" s="1720"/>
      <c r="J48" s="1720"/>
      <c r="K48" s="1720"/>
      <c r="M48" s="83"/>
      <c r="N48" s="83"/>
      <c r="O48" s="62"/>
      <c r="P48" s="1738"/>
      <c r="Q48" s="1738"/>
      <c r="R48" s="1738"/>
    </row>
    <row r="49" spans="1:18" ht="12.75" customHeight="1" x14ac:dyDescent="0.2">
      <c r="A49" s="5"/>
      <c r="B49" s="5"/>
      <c r="C49" s="6"/>
      <c r="D49" s="1721" t="s">
        <v>54</v>
      </c>
      <c r="E49" s="1721"/>
      <c r="F49" s="1721"/>
      <c r="G49" s="1721"/>
      <c r="H49" s="1721"/>
      <c r="I49" s="1721"/>
      <c r="J49" s="1721"/>
      <c r="K49" s="1721"/>
      <c r="M49" s="1722" t="s">
        <v>55</v>
      </c>
      <c r="N49" s="1722"/>
      <c r="O49" s="62"/>
      <c r="P49" s="1738"/>
      <c r="Q49" s="1738"/>
      <c r="R49" s="1738"/>
    </row>
    <row r="50" spans="1:18" ht="12.75" customHeight="1" x14ac:dyDescent="0.2">
      <c r="A50" s="5"/>
      <c r="B50" s="5"/>
      <c r="C50" s="6" t="s">
        <v>51</v>
      </c>
      <c r="D50" s="1728" t="str">
        <f>D47</f>
        <v>2022.gada 18.oktobris</v>
      </c>
      <c r="E50" s="1728"/>
      <c r="F50" s="1728"/>
      <c r="G50" s="82"/>
      <c r="H50" s="81"/>
      <c r="I50" s="81"/>
      <c r="J50" s="82"/>
      <c r="K50" s="82"/>
      <c r="O50" s="62"/>
      <c r="P50" s="62"/>
      <c r="Q50" s="62"/>
    </row>
    <row r="51" spans="1:18" ht="12.75" customHeight="1" x14ac:dyDescent="0.2">
      <c r="A51" s="5"/>
      <c r="B51" s="5"/>
      <c r="C51" s="6" t="s">
        <v>56</v>
      </c>
      <c r="D51" s="1720" t="str">
        <f>KOPA!$N$31</f>
        <v>Dobeles novada domes priekšsēdētājs Ivars Gorskis</v>
      </c>
      <c r="E51" s="1720"/>
      <c r="F51" s="1720"/>
      <c r="G51" s="1720"/>
      <c r="H51" s="1720"/>
      <c r="I51" s="1720"/>
      <c r="J51" s="1720"/>
      <c r="K51" s="1720"/>
      <c r="M51" s="83"/>
      <c r="N51" s="83"/>
      <c r="O51" s="62"/>
      <c r="P51" s="62"/>
      <c r="Q51" s="62"/>
    </row>
    <row r="52" spans="1:18" ht="12.75" customHeight="1" x14ac:dyDescent="0.2">
      <c r="A52" s="5"/>
      <c r="B52" s="5"/>
      <c r="C52" s="6"/>
      <c r="D52" s="1721" t="s">
        <v>54</v>
      </c>
      <c r="E52" s="1721"/>
      <c r="F52" s="1721"/>
      <c r="G52" s="1721"/>
      <c r="H52" s="1721"/>
      <c r="I52" s="1721"/>
      <c r="J52" s="1721"/>
      <c r="K52" s="1721"/>
      <c r="M52" s="1722" t="s">
        <v>55</v>
      </c>
      <c r="N52" s="1722"/>
      <c r="O52" s="62"/>
      <c r="P52" s="62"/>
      <c r="Q52" s="62"/>
    </row>
    <row r="53" spans="1:18" ht="12.75" customHeight="1" x14ac:dyDescent="0.2">
      <c r="A53" s="5"/>
      <c r="B53" s="5"/>
      <c r="C53" s="6" t="s">
        <v>51</v>
      </c>
      <c r="D53" s="84" t="s">
        <v>57</v>
      </c>
      <c r="E53" s="84"/>
      <c r="F53" s="84"/>
      <c r="G53" s="81"/>
      <c r="H53" s="81"/>
      <c r="I53" s="81"/>
      <c r="J53" s="82"/>
      <c r="K53" s="82"/>
      <c r="O53" s="62"/>
      <c r="P53" s="62"/>
      <c r="Q53" s="62"/>
    </row>
    <row r="54" spans="1:18" ht="12.75" customHeight="1" x14ac:dyDescent="0.2">
      <c r="A54" s="5"/>
      <c r="B54" s="5"/>
      <c r="C54" s="6" t="s">
        <v>58</v>
      </c>
      <c r="D54" s="1720" t="s">
        <v>1088</v>
      </c>
      <c r="E54" s="1720"/>
      <c r="F54" s="1720"/>
      <c r="G54" s="1720"/>
      <c r="H54" s="1720"/>
      <c r="I54" s="1720"/>
      <c r="J54" s="1720"/>
      <c r="K54" s="1720"/>
      <c r="M54" s="83"/>
      <c r="N54" s="83"/>
      <c r="O54" s="62"/>
      <c r="P54" s="62"/>
      <c r="Q54" s="62"/>
    </row>
    <row r="55" spans="1:18" ht="12.75" customHeight="1" x14ac:dyDescent="0.2">
      <c r="D55" s="1721" t="s">
        <v>54</v>
      </c>
      <c r="E55" s="1721"/>
      <c r="F55" s="1721"/>
      <c r="G55" s="1721"/>
      <c r="H55" s="1721"/>
      <c r="I55" s="1721"/>
      <c r="J55" s="1721"/>
      <c r="K55" s="1721"/>
      <c r="M55" s="1722" t="s">
        <v>55</v>
      </c>
      <c r="N55" s="1722"/>
    </row>
  </sheetData>
  <mergeCells count="37"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B10:C10"/>
    <mergeCell ref="F10:G10"/>
    <mergeCell ref="D8:E8"/>
    <mergeCell ref="F8:G8"/>
    <mergeCell ref="H8:H9"/>
    <mergeCell ref="P47:R49"/>
    <mergeCell ref="D48:K48"/>
    <mergeCell ref="D49:K49"/>
    <mergeCell ref="M49:N49"/>
    <mergeCell ref="M8:M9"/>
    <mergeCell ref="N8:N9"/>
    <mergeCell ref="O8:O9"/>
    <mergeCell ref="Q8:Q9"/>
    <mergeCell ref="R8:R9"/>
    <mergeCell ref="I8:I9"/>
    <mergeCell ref="J8:K8"/>
    <mergeCell ref="L8:L9"/>
    <mergeCell ref="D55:K55"/>
    <mergeCell ref="M55:N55"/>
    <mergeCell ref="C25:C26"/>
    <mergeCell ref="C33:C34"/>
    <mergeCell ref="D47:F47"/>
    <mergeCell ref="D50:F50"/>
    <mergeCell ref="D51:K51"/>
    <mergeCell ref="D52:K52"/>
    <mergeCell ref="M52:N52"/>
    <mergeCell ref="D54:K54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  <rowBreaks count="1" manualBreakCount="1">
    <brk id="39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5931A-B2D9-46B6-85DE-80F580ABECC3}">
  <sheetPr codeName="Sheet46"/>
  <dimension ref="A1:V32"/>
  <sheetViews>
    <sheetView showGridLines="0" view="pageLayout" zoomScaleNormal="100" zoomScaleSheetLayoutView="100" workbookViewId="0">
      <selection activeCell="A6" sqref="A6:A9"/>
    </sheetView>
  </sheetViews>
  <sheetFormatPr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</cols>
  <sheetData>
    <row r="1" spans="1:22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2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2" s="9" customFormat="1" ht="15" customHeight="1" x14ac:dyDescent="0.2">
      <c r="A3" s="5"/>
      <c r="B3" s="5"/>
      <c r="C3" s="6"/>
      <c r="D3" s="1702" t="s">
        <v>723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2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2" s="16" customFormat="1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2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  <c r="S6" s="946"/>
    </row>
    <row r="7" spans="1:22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  <c r="S7" s="946"/>
    </row>
    <row r="8" spans="1:22" ht="15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  <c r="S8" s="946"/>
    </row>
    <row r="9" spans="1:22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  <c r="S9" s="946"/>
    </row>
    <row r="10" spans="1:22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6"/>
    </row>
    <row r="11" spans="1:22" ht="11.25" customHeight="1" x14ac:dyDescent="0.2">
      <c r="A11" s="1002">
        <v>1</v>
      </c>
      <c r="B11" s="1099">
        <v>310</v>
      </c>
      <c r="C11" s="1331" t="s">
        <v>1027</v>
      </c>
      <c r="D11" s="1096">
        <v>0</v>
      </c>
      <c r="E11" s="1096">
        <v>2.02</v>
      </c>
      <c r="F11" s="1038">
        <v>2.02</v>
      </c>
      <c r="G11" s="1039"/>
      <c r="H11" s="1445" t="s">
        <v>42</v>
      </c>
      <c r="I11" s="1007"/>
      <c r="J11" s="1007"/>
      <c r="K11" s="1007"/>
      <c r="L11" s="1007"/>
      <c r="M11" s="1007"/>
      <c r="N11" s="1007"/>
      <c r="O11" s="1007"/>
      <c r="P11" s="1007"/>
      <c r="Q11" s="1007"/>
      <c r="R11" s="1007">
        <v>46900020143</v>
      </c>
      <c r="S11" s="946"/>
    </row>
    <row r="12" spans="1:22" ht="11.25" customHeight="1" x14ac:dyDescent="0.2">
      <c r="A12" s="1008"/>
      <c r="B12" s="1100"/>
      <c r="C12" s="1332"/>
      <c r="D12" s="1097">
        <v>2.02</v>
      </c>
      <c r="E12" s="1097">
        <v>5.8</v>
      </c>
      <c r="F12" s="1040">
        <v>3.78</v>
      </c>
      <c r="G12" s="1041">
        <f>SUM(F11:F12)</f>
        <v>5.8</v>
      </c>
      <c r="H12" s="1446" t="s">
        <v>42</v>
      </c>
      <c r="I12" s="1012"/>
      <c r="J12" s="1012"/>
      <c r="K12" s="1012"/>
      <c r="L12" s="1012"/>
      <c r="M12" s="1012"/>
      <c r="N12" s="1012"/>
      <c r="O12" s="1012"/>
      <c r="P12" s="1012"/>
      <c r="Q12" s="1012"/>
      <c r="R12" s="1012">
        <v>46900020140</v>
      </c>
      <c r="S12" s="946"/>
    </row>
    <row r="13" spans="1:22" ht="11.25" customHeight="1" x14ac:dyDescent="0.2">
      <c r="A13" s="1013">
        <v>2</v>
      </c>
      <c r="B13" s="1101">
        <v>311</v>
      </c>
      <c r="C13" s="1331" t="s">
        <v>1028</v>
      </c>
      <c r="D13" s="1096">
        <v>0</v>
      </c>
      <c r="E13" s="1096">
        <v>0.13</v>
      </c>
      <c r="F13" s="1038">
        <v>0.13</v>
      </c>
      <c r="G13" s="1039"/>
      <c r="H13" s="1445" t="s">
        <v>44</v>
      </c>
      <c r="I13" s="1007"/>
      <c r="J13" s="1007"/>
      <c r="K13" s="1007"/>
      <c r="L13" s="1007"/>
      <c r="M13" s="1007"/>
      <c r="N13" s="1007"/>
      <c r="O13" s="1007"/>
      <c r="P13" s="1007"/>
      <c r="Q13" s="1007"/>
      <c r="R13" s="1007">
        <v>46900020136</v>
      </c>
      <c r="S13" s="946"/>
    </row>
    <row r="14" spans="1:22" ht="11.25" customHeight="1" x14ac:dyDescent="0.2">
      <c r="A14" s="1013"/>
      <c r="B14" s="1101"/>
      <c r="C14" s="1333"/>
      <c r="D14" s="1098">
        <v>0.13</v>
      </c>
      <c r="E14" s="1098">
        <v>1.41</v>
      </c>
      <c r="F14" s="1049">
        <v>1.28</v>
      </c>
      <c r="G14" s="1050"/>
      <c r="H14" s="1448" t="s">
        <v>42</v>
      </c>
      <c r="I14" s="1017"/>
      <c r="J14" s="1017"/>
      <c r="K14" s="1017"/>
      <c r="L14" s="1017"/>
      <c r="M14" s="1017"/>
      <c r="N14" s="1017"/>
      <c r="O14" s="1017"/>
      <c r="P14" s="1017"/>
      <c r="Q14" s="1017"/>
      <c r="R14" s="1017">
        <v>46900020136</v>
      </c>
      <c r="S14" s="946"/>
    </row>
    <row r="15" spans="1:22" ht="11.25" customHeight="1" x14ac:dyDescent="0.2">
      <c r="A15" s="987"/>
      <c r="B15" s="1082"/>
      <c r="C15" s="1102"/>
      <c r="D15" s="988">
        <v>1.41</v>
      </c>
      <c r="E15" s="988">
        <v>2.08</v>
      </c>
      <c r="F15" s="989">
        <v>0.67</v>
      </c>
      <c r="G15" s="990">
        <f>SUM(F13:F15)</f>
        <v>2.08</v>
      </c>
      <c r="H15" s="1485" t="s">
        <v>42</v>
      </c>
      <c r="I15" s="991"/>
      <c r="J15" s="991"/>
      <c r="K15" s="991"/>
      <c r="L15" s="991"/>
      <c r="M15" s="991"/>
      <c r="N15" s="991"/>
      <c r="O15" s="991"/>
      <c r="P15" s="991"/>
      <c r="Q15" s="991"/>
      <c r="R15" s="991">
        <v>46900030057</v>
      </c>
      <c r="S15" s="948"/>
      <c r="T15" s="841"/>
      <c r="U15" s="841"/>
      <c r="V15" s="841"/>
    </row>
    <row r="16" spans="1:22" ht="3.75" customHeight="1" x14ac:dyDescent="0.2">
      <c r="A16" s="949"/>
      <c r="B16" s="841"/>
      <c r="C16" s="841"/>
      <c r="D16" s="841"/>
      <c r="E16" s="841"/>
      <c r="F16" s="841"/>
      <c r="G16" s="841"/>
      <c r="H16" s="950"/>
      <c r="I16" s="841"/>
      <c r="J16" s="841"/>
      <c r="K16" s="841"/>
      <c r="L16" s="841"/>
      <c r="M16" s="841"/>
      <c r="N16" s="841"/>
      <c r="O16" s="841"/>
      <c r="P16" s="841"/>
      <c r="Q16" s="841"/>
      <c r="R16" s="948"/>
      <c r="S16" s="948"/>
    </row>
    <row r="17" spans="1:19" x14ac:dyDescent="0.2">
      <c r="A17" s="1755" t="s">
        <v>101</v>
      </c>
      <c r="B17" s="1756"/>
      <c r="C17" s="1756"/>
      <c r="D17" s="1756"/>
      <c r="E17" s="1757"/>
      <c r="F17" s="951">
        <f>SUM(F11:F15)</f>
        <v>7.88</v>
      </c>
      <c r="G17" s="952"/>
      <c r="H17" s="842"/>
      <c r="I17" s="841"/>
      <c r="J17" s="841"/>
      <c r="K17" s="960" t="s">
        <v>46</v>
      </c>
      <c r="L17" s="953">
        <v>0</v>
      </c>
      <c r="M17" s="953">
        <v>0</v>
      </c>
      <c r="N17" s="841"/>
      <c r="O17" s="70" t="s">
        <v>1</v>
      </c>
      <c r="P17" s="71">
        <f>SUM(P11:P16)</f>
        <v>0</v>
      </c>
      <c r="Q17" s="841"/>
      <c r="R17" s="841"/>
      <c r="S17" s="841"/>
    </row>
    <row r="18" spans="1:19" x14ac:dyDescent="0.2">
      <c r="A18" s="72" t="s">
        <v>47</v>
      </c>
      <c r="B18" s="853"/>
      <c r="C18" s="853"/>
      <c r="D18" s="853"/>
      <c r="E18" s="1324"/>
      <c r="F18" s="955">
        <f>SUMIF(H11:H15,"melnais",F11:F15)</f>
        <v>0.13</v>
      </c>
      <c r="G18" s="956"/>
      <c r="H18" s="957"/>
      <c r="I18" s="841"/>
      <c r="J18" s="841"/>
      <c r="K18" s="841"/>
      <c r="L18" s="841"/>
      <c r="M18" s="841"/>
      <c r="N18" s="841"/>
      <c r="O18" s="841"/>
      <c r="P18" s="841"/>
      <c r="Q18" s="841"/>
      <c r="R18" s="841"/>
      <c r="S18" s="841"/>
    </row>
    <row r="19" spans="1:19" x14ac:dyDescent="0.2">
      <c r="A19" s="72" t="s">
        <v>48</v>
      </c>
      <c r="B19" s="853"/>
      <c r="C19" s="853"/>
      <c r="D19" s="853"/>
      <c r="E19" s="1324"/>
      <c r="F19" s="955">
        <f>SUMIF(H11:H15,"bruģis",F11:F15)</f>
        <v>0</v>
      </c>
      <c r="G19" s="956"/>
      <c r="H19" s="958"/>
      <c r="I19" s="841"/>
      <c r="J19" s="841"/>
      <c r="K19" s="841"/>
      <c r="L19" s="841"/>
      <c r="M19" s="841"/>
      <c r="N19" s="841"/>
      <c r="O19" s="841"/>
      <c r="P19" s="841"/>
      <c r="Q19" s="841"/>
      <c r="R19" s="841"/>
      <c r="S19" s="841"/>
    </row>
    <row r="20" spans="1:19" x14ac:dyDescent="0.2">
      <c r="A20" s="72" t="s">
        <v>49</v>
      </c>
      <c r="B20" s="853"/>
      <c r="C20" s="853"/>
      <c r="D20" s="853"/>
      <c r="E20" s="1324"/>
      <c r="F20" s="955">
        <f>SUMIF(H11:H15,"grants",F11:F15)</f>
        <v>7.75</v>
      </c>
      <c r="G20" s="956"/>
      <c r="H20" s="958"/>
      <c r="I20" s="841"/>
      <c r="J20" s="841"/>
      <c r="K20" s="841"/>
      <c r="L20" s="841"/>
      <c r="M20" s="841"/>
      <c r="N20" s="841"/>
      <c r="O20" s="841"/>
      <c r="P20" s="841"/>
      <c r="Q20" s="841"/>
      <c r="R20" s="841"/>
      <c r="S20" s="841"/>
    </row>
    <row r="21" spans="1:19" x14ac:dyDescent="0.2">
      <c r="A21" s="72" t="s">
        <v>50</v>
      </c>
      <c r="B21" s="853"/>
      <c r="C21" s="853"/>
      <c r="D21" s="853"/>
      <c r="E21" s="1324"/>
      <c r="F21" s="955">
        <f>SUMIF(H11:H15,"cits segums",F11:F15)</f>
        <v>0</v>
      </c>
      <c r="G21" s="956"/>
      <c r="H21" s="957"/>
      <c r="I21" s="959"/>
      <c r="J21" s="841"/>
      <c r="K21" s="841"/>
      <c r="L21" s="841"/>
      <c r="M21" s="841"/>
      <c r="N21" s="841"/>
      <c r="O21" s="841"/>
      <c r="P21" s="841"/>
      <c r="Q21" s="841"/>
      <c r="R21" s="841"/>
      <c r="S21" s="841"/>
    </row>
    <row r="22" spans="1:19" s="16" customFormat="1" ht="12.75" customHeight="1" x14ac:dyDescent="0.2">
      <c r="A22" s="15"/>
      <c r="B22" s="15"/>
      <c r="C22" s="9"/>
      <c r="D22" s="9"/>
      <c r="E22" s="9"/>
      <c r="F22" s="80"/>
      <c r="G22" s="80"/>
      <c r="H22" s="60"/>
      <c r="J22" s="62"/>
      <c r="K22" s="61"/>
      <c r="L22" s="61"/>
      <c r="M22" s="61"/>
      <c r="N22" s="62"/>
      <c r="O22" s="62"/>
      <c r="P22" s="62"/>
      <c r="Q22" s="62"/>
      <c r="R22" s="62"/>
    </row>
    <row r="23" spans="1:19" s="16" customFormat="1" ht="12.75" customHeight="1" x14ac:dyDescent="0.2">
      <c r="A23" s="5"/>
      <c r="B23" s="5"/>
      <c r="C23" s="6" t="s">
        <v>51</v>
      </c>
      <c r="D23" s="1720" t="str">
        <f>KOPA!$A$31</f>
        <v>2022.gada 18.oktobris</v>
      </c>
      <c r="E23" s="1720"/>
      <c r="F23" s="1720"/>
      <c r="G23" s="82"/>
      <c r="H23" s="81"/>
      <c r="I23" s="81"/>
      <c r="J23" s="82"/>
      <c r="K23" s="82"/>
      <c r="L23" s="61"/>
      <c r="M23" s="61"/>
      <c r="N23" s="61"/>
      <c r="O23" s="1407"/>
      <c r="P23" s="1407"/>
      <c r="Q23" s="1407"/>
      <c r="R23" s="1407"/>
    </row>
    <row r="24" spans="1:19" s="16" customFormat="1" ht="12.75" customHeight="1" x14ac:dyDescent="0.2">
      <c r="A24" s="5"/>
      <c r="B24" s="5"/>
      <c r="C24" s="6" t="s">
        <v>52</v>
      </c>
      <c r="D24" s="1720" t="s">
        <v>53</v>
      </c>
      <c r="E24" s="1720"/>
      <c r="F24" s="1720"/>
      <c r="G24" s="1720"/>
      <c r="H24" s="1720"/>
      <c r="I24" s="1720"/>
      <c r="J24" s="1720"/>
      <c r="K24" s="1720"/>
      <c r="L24" s="61"/>
      <c r="M24" s="83"/>
      <c r="N24" s="83"/>
      <c r="O24" s="1407"/>
      <c r="P24" s="1725" t="s">
        <v>572</v>
      </c>
      <c r="Q24" s="1725"/>
      <c r="R24" s="1725"/>
    </row>
    <row r="25" spans="1:19" s="16" customFormat="1" ht="12.75" customHeight="1" x14ac:dyDescent="0.2">
      <c r="A25" s="5"/>
      <c r="B25" s="5"/>
      <c r="C25" s="6"/>
      <c r="D25" s="1721" t="s">
        <v>54</v>
      </c>
      <c r="E25" s="1721"/>
      <c r="F25" s="1721"/>
      <c r="G25" s="1721"/>
      <c r="H25" s="1721"/>
      <c r="I25" s="1721"/>
      <c r="J25" s="1721"/>
      <c r="K25" s="1721"/>
      <c r="L25" s="61"/>
      <c r="M25" s="1722" t="s">
        <v>55</v>
      </c>
      <c r="N25" s="1722"/>
      <c r="O25" s="1407"/>
      <c r="P25" s="1725"/>
      <c r="Q25" s="1725"/>
      <c r="R25" s="1725"/>
    </row>
    <row r="26" spans="1:19" s="16" customFormat="1" ht="12.75" customHeight="1" x14ac:dyDescent="0.2">
      <c r="A26" s="5"/>
      <c r="B26" s="5"/>
      <c r="C26" s="6" t="s">
        <v>51</v>
      </c>
      <c r="D26" s="1728" t="str">
        <f>D23</f>
        <v>2022.gada 18.oktobris</v>
      </c>
      <c r="E26" s="1728"/>
      <c r="F26" s="1728"/>
      <c r="G26" s="82"/>
      <c r="H26" s="81"/>
      <c r="I26" s="81"/>
      <c r="J26" s="82"/>
      <c r="K26" s="82"/>
      <c r="L26" s="61"/>
      <c r="M26" s="61"/>
      <c r="N26" s="61"/>
      <c r="O26" s="62"/>
      <c r="P26" s="1725"/>
      <c r="Q26" s="1725"/>
      <c r="R26" s="1725"/>
    </row>
    <row r="27" spans="1:19" s="16" customFormat="1" ht="12.75" customHeight="1" x14ac:dyDescent="0.2">
      <c r="A27" s="5"/>
      <c r="B27" s="5"/>
      <c r="C27" s="6" t="s">
        <v>56</v>
      </c>
      <c r="D27" s="1720" t="str">
        <f>KOPA!$N$31</f>
        <v>Dobeles novada domes priekšsēdētājs Ivars Gorskis</v>
      </c>
      <c r="E27" s="1720"/>
      <c r="F27" s="1720"/>
      <c r="G27" s="1720"/>
      <c r="H27" s="1720"/>
      <c r="I27" s="1720"/>
      <c r="J27" s="1720"/>
      <c r="K27" s="1720"/>
      <c r="L27" s="61"/>
      <c r="M27" s="83"/>
      <c r="N27" s="83"/>
      <c r="O27" s="62"/>
      <c r="P27" s="62"/>
      <c r="Q27" s="62"/>
      <c r="R27" s="62"/>
    </row>
    <row r="28" spans="1:19" s="16" customFormat="1" ht="12.75" customHeight="1" x14ac:dyDescent="0.2">
      <c r="A28" s="5"/>
      <c r="B28" s="5"/>
      <c r="C28" s="6"/>
      <c r="D28" s="1721" t="s">
        <v>54</v>
      </c>
      <c r="E28" s="1721"/>
      <c r="F28" s="1721"/>
      <c r="G28" s="1721"/>
      <c r="H28" s="1721"/>
      <c r="I28" s="1721"/>
      <c r="J28" s="1721"/>
      <c r="K28" s="1721"/>
      <c r="L28" s="61"/>
      <c r="M28" s="1722" t="s">
        <v>55</v>
      </c>
      <c r="N28" s="1722"/>
      <c r="O28" s="62"/>
      <c r="P28" s="62"/>
      <c r="Q28" s="62"/>
      <c r="R28" s="62"/>
    </row>
    <row r="29" spans="1:19" s="16" customFormat="1" ht="12.75" customHeight="1" x14ac:dyDescent="0.2">
      <c r="A29" s="5"/>
      <c r="B29" s="5"/>
      <c r="C29" s="6" t="s">
        <v>51</v>
      </c>
      <c r="D29" s="84" t="s">
        <v>57</v>
      </c>
      <c r="E29" s="84"/>
      <c r="F29" s="84"/>
      <c r="G29" s="81"/>
      <c r="H29" s="81"/>
      <c r="I29" s="81"/>
      <c r="J29" s="82"/>
      <c r="K29" s="82"/>
      <c r="L29" s="61"/>
      <c r="M29" s="61"/>
      <c r="N29" s="61"/>
      <c r="O29" s="62"/>
      <c r="P29" s="62"/>
      <c r="Q29" s="62"/>
      <c r="R29" s="62"/>
    </row>
    <row r="30" spans="1:19" s="16" customFormat="1" ht="12.75" customHeight="1" x14ac:dyDescent="0.2">
      <c r="A30" s="5"/>
      <c r="B30" s="5"/>
      <c r="C30" s="6" t="s">
        <v>58</v>
      </c>
      <c r="D30" s="1720" t="s">
        <v>1088</v>
      </c>
      <c r="E30" s="1720"/>
      <c r="F30" s="1720"/>
      <c r="G30" s="1720"/>
      <c r="H30" s="1720"/>
      <c r="I30" s="1720"/>
      <c r="J30" s="1720"/>
      <c r="K30" s="1720"/>
      <c r="L30" s="61"/>
      <c r="M30" s="83"/>
      <c r="N30" s="83"/>
      <c r="O30" s="62"/>
      <c r="P30" s="62"/>
      <c r="Q30" s="62"/>
      <c r="R30" s="62"/>
    </row>
    <row r="31" spans="1:19" s="16" customFormat="1" ht="12.75" customHeight="1" x14ac:dyDescent="0.2">
      <c r="A31" s="15"/>
      <c r="B31" s="15"/>
      <c r="C31" s="9"/>
      <c r="D31" s="1721" t="s">
        <v>54</v>
      </c>
      <c r="E31" s="1721"/>
      <c r="F31" s="1721"/>
      <c r="G31" s="1721"/>
      <c r="H31" s="1721"/>
      <c r="I31" s="1721"/>
      <c r="J31" s="1721"/>
      <c r="K31" s="1721"/>
      <c r="L31" s="61"/>
      <c r="M31" s="1722" t="s">
        <v>55</v>
      </c>
      <c r="N31" s="1722"/>
      <c r="O31" s="61"/>
      <c r="P31" s="61"/>
      <c r="Q31" s="61"/>
      <c r="R31" s="62"/>
    </row>
    <row r="32" spans="1:19" x14ac:dyDescent="0.2">
      <c r="A32" s="948"/>
      <c r="B32" s="841"/>
      <c r="C32" s="841"/>
      <c r="D32" s="841"/>
      <c r="E32" s="841"/>
      <c r="F32" s="841"/>
      <c r="G32" s="841"/>
      <c r="H32" s="950"/>
      <c r="I32" s="841"/>
      <c r="J32" s="841"/>
      <c r="K32" s="841"/>
      <c r="L32" s="841"/>
      <c r="M32" s="841"/>
      <c r="N32" s="841"/>
      <c r="O32" s="841"/>
      <c r="P32" s="841"/>
      <c r="Q32" s="841"/>
      <c r="R32" s="948"/>
      <c r="S32" s="948"/>
    </row>
  </sheetData>
  <mergeCells count="36">
    <mergeCell ref="F10:G10"/>
    <mergeCell ref="P24:R26"/>
    <mergeCell ref="D6:P6"/>
    <mergeCell ref="F8:G8"/>
    <mergeCell ref="M8:M9"/>
    <mergeCell ref="N8:N9"/>
    <mergeCell ref="O8:O9"/>
    <mergeCell ref="I8:I9"/>
    <mergeCell ref="A17:E17"/>
    <mergeCell ref="B10:C10"/>
    <mergeCell ref="D8:E8"/>
    <mergeCell ref="D1:P1"/>
    <mergeCell ref="D3:P3"/>
    <mergeCell ref="A5:R5"/>
    <mergeCell ref="A6:A9"/>
    <mergeCell ref="B6:C9"/>
    <mergeCell ref="Q6:R7"/>
    <mergeCell ref="D7:H7"/>
    <mergeCell ref="I7:O7"/>
    <mergeCell ref="P7:P9"/>
    <mergeCell ref="R8:R9"/>
    <mergeCell ref="J8:K8"/>
    <mergeCell ref="L8:L9"/>
    <mergeCell ref="Q8:Q9"/>
    <mergeCell ref="H8:H9"/>
    <mergeCell ref="D31:K31"/>
    <mergeCell ref="M31:N31"/>
    <mergeCell ref="D23:F23"/>
    <mergeCell ref="D24:K24"/>
    <mergeCell ref="D25:K25"/>
    <mergeCell ref="M25:N25"/>
    <mergeCell ref="D26:F26"/>
    <mergeCell ref="D27:K27"/>
    <mergeCell ref="D28:K28"/>
    <mergeCell ref="M28:N28"/>
    <mergeCell ref="D30:K30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8DE89-B52A-4098-AFE3-84679C5CF599}">
  <sheetPr codeName="Sheet47"/>
  <dimension ref="A1:T38"/>
  <sheetViews>
    <sheetView showGridLines="0" view="pageLayout" zoomScaleNormal="100" zoomScaleSheetLayoutView="100" workbookViewId="0">
      <selection activeCell="A6" sqref="A6:A9"/>
    </sheetView>
  </sheetViews>
  <sheetFormatPr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722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  <c r="S6" s="946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  <c r="S7" s="946"/>
    </row>
    <row r="8" spans="1:20" ht="15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  <c r="S8" s="946"/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  <c r="S9" s="946"/>
    </row>
    <row r="10" spans="1:20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6"/>
    </row>
    <row r="11" spans="1:20" ht="11.25" customHeight="1" x14ac:dyDescent="0.2">
      <c r="A11" s="977">
        <v>1</v>
      </c>
      <c r="B11" s="1064">
        <v>301</v>
      </c>
      <c r="C11" s="1092" t="s">
        <v>1021</v>
      </c>
      <c r="D11" s="974">
        <v>0</v>
      </c>
      <c r="E11" s="974">
        <v>1.86</v>
      </c>
      <c r="F11" s="975">
        <v>1.86</v>
      </c>
      <c r="G11" s="976">
        <f>F11</f>
        <v>1.86</v>
      </c>
      <c r="H11" s="1482" t="s">
        <v>42</v>
      </c>
      <c r="I11" s="977"/>
      <c r="J11" s="977"/>
      <c r="K11" s="977"/>
      <c r="L11" s="977"/>
      <c r="M11" s="977"/>
      <c r="N11" s="977"/>
      <c r="O11" s="977"/>
      <c r="P11" s="977"/>
      <c r="Q11" s="977"/>
      <c r="R11" s="977">
        <v>46900040303</v>
      </c>
      <c r="S11" s="946"/>
    </row>
    <row r="12" spans="1:20" ht="11.25" customHeight="1" x14ac:dyDescent="0.2">
      <c r="A12" s="977">
        <v>2</v>
      </c>
      <c r="B12" s="1064">
        <v>302</v>
      </c>
      <c r="C12" s="1092" t="s">
        <v>1022</v>
      </c>
      <c r="D12" s="978">
        <v>0</v>
      </c>
      <c r="E12" s="978">
        <v>3.32</v>
      </c>
      <c r="F12" s="979">
        <v>3.32</v>
      </c>
      <c r="G12" s="980"/>
      <c r="H12" s="1483" t="s">
        <v>42</v>
      </c>
      <c r="I12" s="981"/>
      <c r="J12" s="981"/>
      <c r="K12" s="981"/>
      <c r="L12" s="981"/>
      <c r="M12" s="981"/>
      <c r="N12" s="981"/>
      <c r="O12" s="981"/>
      <c r="P12" s="981"/>
      <c r="Q12" s="981"/>
      <c r="R12" s="981">
        <v>46900040266</v>
      </c>
      <c r="S12" s="946"/>
    </row>
    <row r="13" spans="1:20" ht="11.25" customHeight="1" x14ac:dyDescent="0.2">
      <c r="A13" s="987"/>
      <c r="B13" s="1082"/>
      <c r="C13" s="1329"/>
      <c r="D13" s="988">
        <v>3.32</v>
      </c>
      <c r="E13" s="988">
        <v>5.36</v>
      </c>
      <c r="F13" s="989">
        <v>2.04</v>
      </c>
      <c r="G13" s="990">
        <f>SUM(F12:F13)</f>
        <v>5.3599999999999994</v>
      </c>
      <c r="H13" s="1485" t="s">
        <v>42</v>
      </c>
      <c r="I13" s="991"/>
      <c r="J13" s="991"/>
      <c r="K13" s="991"/>
      <c r="L13" s="991"/>
      <c r="M13" s="991"/>
      <c r="N13" s="991"/>
      <c r="O13" s="991"/>
      <c r="P13" s="991"/>
      <c r="Q13" s="991"/>
      <c r="R13" s="991">
        <v>46900050175</v>
      </c>
      <c r="S13" s="946"/>
    </row>
    <row r="14" spans="1:20" ht="11.25" customHeight="1" x14ac:dyDescent="0.2">
      <c r="A14" s="977">
        <v>3</v>
      </c>
      <c r="B14" s="1064">
        <v>304</v>
      </c>
      <c r="C14" s="1780" t="s">
        <v>1023</v>
      </c>
      <c r="D14" s="978">
        <v>0</v>
      </c>
      <c r="E14" s="978">
        <v>2.04</v>
      </c>
      <c r="F14" s="979">
        <v>2.04</v>
      </c>
      <c r="G14" s="980"/>
      <c r="H14" s="1483" t="s">
        <v>42</v>
      </c>
      <c r="I14" s="981"/>
      <c r="J14" s="981"/>
      <c r="K14" s="981"/>
      <c r="L14" s="981"/>
      <c r="M14" s="981"/>
      <c r="N14" s="981"/>
      <c r="O14" s="981"/>
      <c r="P14" s="981"/>
      <c r="Q14" s="981"/>
      <c r="R14" s="981">
        <v>46900010133</v>
      </c>
      <c r="S14" s="946"/>
    </row>
    <row r="15" spans="1:20" ht="11.25" customHeight="1" x14ac:dyDescent="0.2">
      <c r="A15" s="987">
        <v>4</v>
      </c>
      <c r="B15" s="1082"/>
      <c r="C15" s="1781"/>
      <c r="D15" s="988">
        <v>2.04</v>
      </c>
      <c r="E15" s="988">
        <v>3.99</v>
      </c>
      <c r="F15" s="989">
        <v>1.95</v>
      </c>
      <c r="G15" s="990">
        <f>SUM(F14:F15)</f>
        <v>3.99</v>
      </c>
      <c r="H15" s="1485" t="s">
        <v>42</v>
      </c>
      <c r="I15" s="991"/>
      <c r="J15" s="991"/>
      <c r="K15" s="991"/>
      <c r="L15" s="991"/>
      <c r="M15" s="991"/>
      <c r="N15" s="991"/>
      <c r="O15" s="991"/>
      <c r="P15" s="991"/>
      <c r="Q15" s="991"/>
      <c r="R15" s="991">
        <v>46900040268</v>
      </c>
      <c r="S15" s="946"/>
    </row>
    <row r="16" spans="1:20" ht="11.25" customHeight="1" x14ac:dyDescent="0.2">
      <c r="A16" s="977">
        <v>5</v>
      </c>
      <c r="B16" s="1064">
        <v>307</v>
      </c>
      <c r="C16" s="1780" t="s">
        <v>1024</v>
      </c>
      <c r="D16" s="978">
        <v>0</v>
      </c>
      <c r="E16" s="978">
        <v>0.35</v>
      </c>
      <c r="F16" s="979">
        <v>0.35</v>
      </c>
      <c r="G16" s="980"/>
      <c r="H16" s="1483" t="s">
        <v>42</v>
      </c>
      <c r="I16" s="981"/>
      <c r="J16" s="981"/>
      <c r="K16" s="981"/>
      <c r="L16" s="981"/>
      <c r="M16" s="981"/>
      <c r="N16" s="981"/>
      <c r="O16" s="981"/>
      <c r="P16" s="981"/>
      <c r="Q16" s="981"/>
      <c r="R16" s="981">
        <v>46900050177</v>
      </c>
      <c r="S16" s="946"/>
    </row>
    <row r="17" spans="1:19" ht="11.25" customHeight="1" x14ac:dyDescent="0.2">
      <c r="A17" s="982"/>
      <c r="B17" s="998"/>
      <c r="C17" s="1782"/>
      <c r="D17" s="983">
        <v>0.35</v>
      </c>
      <c r="E17" s="983">
        <v>0.44</v>
      </c>
      <c r="F17" s="984">
        <v>0.09</v>
      </c>
      <c r="G17" s="985"/>
      <c r="H17" s="1484" t="s">
        <v>65</v>
      </c>
      <c r="I17" s="986"/>
      <c r="J17" s="986"/>
      <c r="K17" s="986"/>
      <c r="L17" s="986"/>
      <c r="M17" s="986"/>
      <c r="N17" s="986"/>
      <c r="O17" s="986"/>
      <c r="P17" s="986"/>
      <c r="Q17" s="986"/>
      <c r="R17" s="986">
        <v>46900050177</v>
      </c>
      <c r="S17" s="946"/>
    </row>
    <row r="18" spans="1:19" ht="11.25" customHeight="1" x14ac:dyDescent="0.2">
      <c r="A18" s="987"/>
      <c r="B18" s="1082"/>
      <c r="C18" s="1089"/>
      <c r="D18" s="988">
        <v>0.44</v>
      </c>
      <c r="E18" s="988">
        <v>0.56999999999999995</v>
      </c>
      <c r="F18" s="989">
        <v>0.13</v>
      </c>
      <c r="G18" s="990">
        <f>SUM(F16:F18)</f>
        <v>0.56999999999999995</v>
      </c>
      <c r="H18" s="1485" t="s">
        <v>42</v>
      </c>
      <c r="I18" s="991"/>
      <c r="J18" s="991"/>
      <c r="K18" s="991"/>
      <c r="L18" s="991"/>
      <c r="M18" s="991"/>
      <c r="N18" s="991"/>
      <c r="O18" s="991"/>
      <c r="P18" s="991"/>
      <c r="Q18" s="991"/>
      <c r="R18" s="991">
        <v>46900050177</v>
      </c>
      <c r="S18" s="946"/>
    </row>
    <row r="19" spans="1:19" ht="11.25" customHeight="1" x14ac:dyDescent="0.2">
      <c r="A19" s="970">
        <v>6</v>
      </c>
      <c r="B19" s="1062">
        <v>308</v>
      </c>
      <c r="C19" s="1093" t="s">
        <v>1026</v>
      </c>
      <c r="D19" s="971">
        <v>0</v>
      </c>
      <c r="E19" s="971">
        <v>3.54</v>
      </c>
      <c r="F19" s="972">
        <v>3.54</v>
      </c>
      <c r="G19" s="973">
        <v>3.54</v>
      </c>
      <c r="H19" s="1476" t="s">
        <v>42</v>
      </c>
      <c r="I19" s="970"/>
      <c r="J19" s="970"/>
      <c r="K19" s="970"/>
      <c r="L19" s="970"/>
      <c r="M19" s="970"/>
      <c r="N19" s="970"/>
      <c r="O19" s="970"/>
      <c r="P19" s="970"/>
      <c r="Q19" s="970"/>
      <c r="R19" s="970">
        <v>46900050178</v>
      </c>
      <c r="S19" s="946"/>
    </row>
    <row r="20" spans="1:19" ht="11.25" customHeight="1" x14ac:dyDescent="0.2">
      <c r="A20" s="982">
        <v>7</v>
      </c>
      <c r="B20" s="998">
        <v>309</v>
      </c>
      <c r="C20" s="1094" t="s">
        <v>676</v>
      </c>
      <c r="D20" s="992">
        <v>0</v>
      </c>
      <c r="E20" s="992">
        <v>4.58</v>
      </c>
      <c r="F20" s="993">
        <v>4.58</v>
      </c>
      <c r="G20" s="994">
        <f>F20</f>
        <v>4.58</v>
      </c>
      <c r="H20" s="1486" t="s">
        <v>42</v>
      </c>
      <c r="I20" s="982"/>
      <c r="J20" s="982"/>
      <c r="K20" s="982"/>
      <c r="L20" s="982"/>
      <c r="M20" s="982"/>
      <c r="N20" s="982"/>
      <c r="O20" s="982"/>
      <c r="P20" s="982"/>
      <c r="Q20" s="982"/>
      <c r="R20" s="982">
        <v>46900010113</v>
      </c>
      <c r="S20" s="946"/>
    </row>
    <row r="21" spans="1:19" ht="11.25" customHeight="1" x14ac:dyDescent="0.2">
      <c r="A21" s="977">
        <v>8</v>
      </c>
      <c r="B21" s="1064">
        <v>313</v>
      </c>
      <c r="C21" s="1095" t="s">
        <v>1025</v>
      </c>
      <c r="D21" s="978">
        <v>0</v>
      </c>
      <c r="E21" s="978">
        <v>0.65</v>
      </c>
      <c r="F21" s="979">
        <v>0.65</v>
      </c>
      <c r="G21" s="980"/>
      <c r="H21" s="1483" t="s">
        <v>42</v>
      </c>
      <c r="I21" s="981"/>
      <c r="J21" s="981"/>
      <c r="K21" s="981"/>
      <c r="L21" s="981"/>
      <c r="M21" s="981"/>
      <c r="N21" s="981"/>
      <c r="O21" s="981"/>
      <c r="P21" s="981"/>
      <c r="Q21" s="981"/>
      <c r="R21" s="981">
        <v>46900020138</v>
      </c>
      <c r="S21" s="946"/>
    </row>
    <row r="22" spans="1:19" ht="11.25" customHeight="1" x14ac:dyDescent="0.2">
      <c r="A22" s="987"/>
      <c r="B22" s="1082"/>
      <c r="C22" s="1089"/>
      <c r="D22" s="988">
        <v>0.65</v>
      </c>
      <c r="E22" s="988">
        <v>0.76</v>
      </c>
      <c r="F22" s="989">
        <v>0.11</v>
      </c>
      <c r="G22" s="990">
        <f>SUM(F21:F22)</f>
        <v>0.76</v>
      </c>
      <c r="H22" s="1485" t="s">
        <v>10</v>
      </c>
      <c r="I22" s="991"/>
      <c r="J22" s="991"/>
      <c r="K22" s="991"/>
      <c r="L22" s="991"/>
      <c r="M22" s="991"/>
      <c r="N22" s="991"/>
      <c r="O22" s="991"/>
      <c r="P22" s="991"/>
      <c r="Q22" s="991"/>
      <c r="R22" s="991">
        <v>46900020138</v>
      </c>
      <c r="S22" s="946"/>
    </row>
    <row r="23" spans="1:19" ht="3.75" customHeight="1" x14ac:dyDescent="0.2">
      <c r="A23" s="949"/>
      <c r="B23" s="841"/>
      <c r="C23" s="841"/>
      <c r="D23" s="841"/>
      <c r="E23" s="841"/>
      <c r="F23" s="841"/>
      <c r="G23" s="841"/>
      <c r="H23" s="950"/>
      <c r="I23" s="841"/>
      <c r="J23" s="841"/>
      <c r="K23" s="841"/>
      <c r="L23" s="841"/>
      <c r="M23" s="841"/>
      <c r="N23" s="841"/>
      <c r="O23" s="841"/>
      <c r="P23" s="841"/>
      <c r="Q23" s="841"/>
      <c r="R23" s="948"/>
      <c r="S23" s="948"/>
    </row>
    <row r="24" spans="1:19" x14ac:dyDescent="0.2">
      <c r="A24" s="1755" t="s">
        <v>286</v>
      </c>
      <c r="B24" s="1756"/>
      <c r="C24" s="1756"/>
      <c r="D24" s="1756"/>
      <c r="E24" s="1757"/>
      <c r="F24" s="951">
        <f>SUM(F11:F22)</f>
        <v>20.659999999999997</v>
      </c>
      <c r="G24" s="952"/>
      <c r="H24" s="842"/>
      <c r="I24" s="841"/>
      <c r="J24" s="841"/>
      <c r="K24" s="960" t="s">
        <v>46</v>
      </c>
      <c r="L24" s="953">
        <v>0</v>
      </c>
      <c r="M24" s="953">
        <v>0</v>
      </c>
      <c r="N24" s="841"/>
      <c r="O24" s="70" t="s">
        <v>1</v>
      </c>
      <c r="P24" s="71">
        <f>SUM(P11:P22)</f>
        <v>0</v>
      </c>
      <c r="Q24" s="841"/>
      <c r="R24" s="841"/>
      <c r="S24" s="841"/>
    </row>
    <row r="25" spans="1:19" x14ac:dyDescent="0.2">
      <c r="A25" s="72" t="s">
        <v>47</v>
      </c>
      <c r="B25" s="853"/>
      <c r="C25" s="853"/>
      <c r="D25" s="853"/>
      <c r="E25" s="1324"/>
      <c r="F25" s="955">
        <f>SUMIF(H11:H22,"melnais",F11:F22)</f>
        <v>0</v>
      </c>
      <c r="G25" s="956"/>
      <c r="H25" s="957"/>
      <c r="I25" s="841"/>
      <c r="J25" s="841"/>
      <c r="K25" s="841"/>
      <c r="L25" s="841"/>
      <c r="M25" s="841"/>
      <c r="N25" s="841"/>
      <c r="O25" s="841"/>
      <c r="P25" s="841"/>
      <c r="Q25" s="841"/>
      <c r="R25" s="841"/>
      <c r="S25" s="841"/>
    </row>
    <row r="26" spans="1:19" x14ac:dyDescent="0.2">
      <c r="A26" s="72" t="s">
        <v>48</v>
      </c>
      <c r="B26" s="853"/>
      <c r="C26" s="853"/>
      <c r="D26" s="853"/>
      <c r="E26" s="1324"/>
      <c r="F26" s="955">
        <f>SUMIF(H11:H22,"bruģis",F11:F22)</f>
        <v>0.09</v>
      </c>
      <c r="G26" s="956"/>
      <c r="H26" s="958"/>
      <c r="I26" s="841"/>
      <c r="J26" s="841"/>
      <c r="K26" s="841"/>
      <c r="L26" s="841"/>
      <c r="M26" s="841"/>
      <c r="N26" s="841"/>
      <c r="O26" s="841"/>
      <c r="P26" s="841"/>
      <c r="Q26" s="841"/>
      <c r="R26" s="841"/>
      <c r="S26" s="841"/>
    </row>
    <row r="27" spans="1:19" x14ac:dyDescent="0.2">
      <c r="A27" s="72" t="s">
        <v>49</v>
      </c>
      <c r="B27" s="853"/>
      <c r="C27" s="853"/>
      <c r="D27" s="853"/>
      <c r="E27" s="1324"/>
      <c r="F27" s="955">
        <f>SUMIF(H11:H22,"grants",F11:F22)</f>
        <v>20.46</v>
      </c>
      <c r="G27" s="956"/>
      <c r="H27" s="958"/>
      <c r="I27" s="841"/>
      <c r="J27" s="841"/>
      <c r="K27" s="841"/>
      <c r="L27" s="841"/>
      <c r="M27" s="841"/>
      <c r="N27" s="841"/>
      <c r="O27" s="841"/>
      <c r="P27" s="841"/>
      <c r="Q27" s="841"/>
      <c r="R27" s="841"/>
      <c r="S27" s="841"/>
    </row>
    <row r="28" spans="1:19" x14ac:dyDescent="0.2">
      <c r="A28" s="72" t="s">
        <v>50</v>
      </c>
      <c r="B28" s="853"/>
      <c r="C28" s="853"/>
      <c r="D28" s="853"/>
      <c r="E28" s="1324"/>
      <c r="F28" s="955">
        <f>SUMIF(H11:H22,"cits segums",F11:F22)</f>
        <v>0.11</v>
      </c>
      <c r="G28" s="956"/>
      <c r="H28" s="957"/>
      <c r="I28" s="959"/>
      <c r="J28" s="841"/>
      <c r="K28" s="841"/>
      <c r="L28" s="841"/>
      <c r="M28" s="841"/>
      <c r="N28" s="841"/>
      <c r="O28" s="841"/>
      <c r="P28" s="841"/>
      <c r="Q28" s="841"/>
      <c r="R28" s="841"/>
      <c r="S28" s="841"/>
    </row>
    <row r="29" spans="1:19" s="16" customFormat="1" ht="12.75" customHeight="1" x14ac:dyDescent="0.2">
      <c r="A29" s="15"/>
      <c r="B29" s="15"/>
      <c r="C29" s="9"/>
      <c r="D29" s="9"/>
      <c r="E29" s="9"/>
      <c r="F29" s="80"/>
      <c r="G29" s="80"/>
      <c r="H29" s="60"/>
      <c r="J29" s="62"/>
      <c r="K29" s="61"/>
      <c r="L29" s="61"/>
      <c r="M29" s="61"/>
      <c r="N29" s="62"/>
      <c r="O29" s="62"/>
      <c r="P29" s="62"/>
      <c r="Q29" s="62"/>
      <c r="R29" s="62"/>
    </row>
    <row r="30" spans="1:19" s="16" customFormat="1" ht="12.75" customHeight="1" x14ac:dyDescent="0.2">
      <c r="A30" s="5"/>
      <c r="B30" s="5"/>
      <c r="C30" s="6" t="s">
        <v>51</v>
      </c>
      <c r="D30" s="1720" t="str">
        <f>KOPA!$A$31</f>
        <v>2022.gada 18.oktobris</v>
      </c>
      <c r="E30" s="1720"/>
      <c r="F30" s="1720"/>
      <c r="G30" s="82"/>
      <c r="H30" s="81"/>
      <c r="I30" s="81"/>
      <c r="J30" s="82"/>
      <c r="K30" s="82"/>
      <c r="L30" s="61"/>
      <c r="M30" s="61"/>
      <c r="N30" s="61"/>
      <c r="O30" s="1407"/>
      <c r="P30" s="1407"/>
      <c r="Q30" s="1407"/>
      <c r="R30" s="1407"/>
    </row>
    <row r="31" spans="1:19" s="16" customFormat="1" ht="12.75" customHeight="1" x14ac:dyDescent="0.2">
      <c r="A31" s="5"/>
      <c r="B31" s="5"/>
      <c r="C31" s="6" t="s">
        <v>52</v>
      </c>
      <c r="D31" s="1720" t="s">
        <v>53</v>
      </c>
      <c r="E31" s="1720"/>
      <c r="F31" s="1720"/>
      <c r="G31" s="1720"/>
      <c r="H31" s="1720"/>
      <c r="I31" s="1720"/>
      <c r="J31" s="1720"/>
      <c r="K31" s="1720"/>
      <c r="L31" s="61"/>
      <c r="M31" s="83"/>
      <c r="N31" s="83"/>
      <c r="O31" s="1407"/>
      <c r="P31" s="1725" t="s">
        <v>572</v>
      </c>
      <c r="Q31" s="1725"/>
      <c r="R31" s="1725"/>
    </row>
    <row r="32" spans="1:19" s="16" customFormat="1" ht="12.75" customHeight="1" x14ac:dyDescent="0.2">
      <c r="A32" s="5"/>
      <c r="B32" s="5"/>
      <c r="C32" s="6"/>
      <c r="D32" s="1721" t="s">
        <v>54</v>
      </c>
      <c r="E32" s="1721"/>
      <c r="F32" s="1721"/>
      <c r="G32" s="1721"/>
      <c r="H32" s="1721"/>
      <c r="I32" s="1721"/>
      <c r="J32" s="1721"/>
      <c r="K32" s="1721"/>
      <c r="L32" s="61"/>
      <c r="M32" s="1722" t="s">
        <v>55</v>
      </c>
      <c r="N32" s="1722"/>
      <c r="O32" s="1407"/>
      <c r="P32" s="1725"/>
      <c r="Q32" s="1725"/>
      <c r="R32" s="1725"/>
    </row>
    <row r="33" spans="1:18" s="16" customFormat="1" ht="12.75" customHeight="1" x14ac:dyDescent="0.2">
      <c r="A33" s="5"/>
      <c r="B33" s="5"/>
      <c r="C33" s="6" t="s">
        <v>51</v>
      </c>
      <c r="D33" s="1728" t="str">
        <f>D30</f>
        <v>2022.gada 18.oktobris</v>
      </c>
      <c r="E33" s="1728"/>
      <c r="F33" s="1728"/>
      <c r="G33" s="82"/>
      <c r="H33" s="81"/>
      <c r="I33" s="81"/>
      <c r="J33" s="82"/>
      <c r="K33" s="82"/>
      <c r="L33" s="61"/>
      <c r="M33" s="61"/>
      <c r="N33" s="61"/>
      <c r="O33" s="62"/>
      <c r="P33" s="1725"/>
      <c r="Q33" s="1725"/>
      <c r="R33" s="1725"/>
    </row>
    <row r="34" spans="1:18" s="16" customFormat="1" ht="12.75" customHeight="1" x14ac:dyDescent="0.2">
      <c r="A34" s="5"/>
      <c r="B34" s="5"/>
      <c r="C34" s="6" t="s">
        <v>56</v>
      </c>
      <c r="D34" s="1720" t="str">
        <f>KOPA!$N$31</f>
        <v>Dobeles novada domes priekšsēdētājs Ivars Gorskis</v>
      </c>
      <c r="E34" s="1720"/>
      <c r="F34" s="1720"/>
      <c r="G34" s="1720"/>
      <c r="H34" s="1720"/>
      <c r="I34" s="1720"/>
      <c r="J34" s="1720"/>
      <c r="K34" s="1720"/>
      <c r="L34" s="61"/>
      <c r="M34" s="83"/>
      <c r="N34" s="83"/>
      <c r="O34" s="62"/>
      <c r="P34" s="62"/>
      <c r="Q34" s="62"/>
      <c r="R34" s="62"/>
    </row>
    <row r="35" spans="1:18" s="16" customFormat="1" ht="12.75" customHeight="1" x14ac:dyDescent="0.2">
      <c r="A35" s="5"/>
      <c r="B35" s="5"/>
      <c r="C35" s="6"/>
      <c r="D35" s="1721" t="s">
        <v>54</v>
      </c>
      <c r="E35" s="1721"/>
      <c r="F35" s="1721"/>
      <c r="G35" s="1721"/>
      <c r="H35" s="1721"/>
      <c r="I35" s="1721"/>
      <c r="J35" s="1721"/>
      <c r="K35" s="1721"/>
      <c r="L35" s="61"/>
      <c r="M35" s="1722" t="s">
        <v>55</v>
      </c>
      <c r="N35" s="1722"/>
      <c r="O35" s="62"/>
      <c r="P35" s="62"/>
      <c r="Q35" s="62"/>
      <c r="R35" s="62"/>
    </row>
    <row r="36" spans="1:18" s="16" customFormat="1" ht="12.75" customHeight="1" x14ac:dyDescent="0.2">
      <c r="A36" s="5"/>
      <c r="B36" s="5"/>
      <c r="C36" s="6" t="s">
        <v>51</v>
      </c>
      <c r="D36" s="84" t="s">
        <v>57</v>
      </c>
      <c r="E36" s="84"/>
      <c r="F36" s="84"/>
      <c r="G36" s="81"/>
      <c r="H36" s="81"/>
      <c r="I36" s="81"/>
      <c r="J36" s="82"/>
      <c r="K36" s="82"/>
      <c r="L36" s="61"/>
      <c r="M36" s="61"/>
      <c r="N36" s="61"/>
      <c r="O36" s="62"/>
      <c r="P36" s="62"/>
      <c r="Q36" s="62"/>
      <c r="R36" s="62"/>
    </row>
    <row r="37" spans="1:18" s="16" customFormat="1" ht="12.75" customHeight="1" x14ac:dyDescent="0.2">
      <c r="A37" s="5"/>
      <c r="B37" s="5"/>
      <c r="C37" s="6" t="s">
        <v>58</v>
      </c>
      <c r="D37" s="1720" t="s">
        <v>1088</v>
      </c>
      <c r="E37" s="1720"/>
      <c r="F37" s="1720"/>
      <c r="G37" s="1720"/>
      <c r="H37" s="1720"/>
      <c r="I37" s="1720"/>
      <c r="J37" s="1720"/>
      <c r="K37" s="1720"/>
      <c r="L37" s="61"/>
      <c r="M37" s="83"/>
      <c r="N37" s="83"/>
      <c r="O37" s="62"/>
      <c r="P37" s="62"/>
      <c r="Q37" s="62"/>
      <c r="R37" s="62"/>
    </row>
    <row r="38" spans="1:18" s="16" customFormat="1" ht="12.75" customHeight="1" x14ac:dyDescent="0.2">
      <c r="A38" s="15"/>
      <c r="B38" s="15"/>
      <c r="C38" s="9"/>
      <c r="D38" s="1721" t="s">
        <v>54</v>
      </c>
      <c r="E38" s="1721"/>
      <c r="F38" s="1721"/>
      <c r="G38" s="1721"/>
      <c r="H38" s="1721"/>
      <c r="I38" s="1721"/>
      <c r="J38" s="1721"/>
      <c r="K38" s="1721"/>
      <c r="L38" s="61"/>
      <c r="M38" s="1722" t="s">
        <v>55</v>
      </c>
      <c r="N38" s="1722"/>
      <c r="O38" s="61"/>
      <c r="P38" s="61"/>
      <c r="Q38" s="61"/>
      <c r="R38" s="62"/>
    </row>
  </sheetData>
  <mergeCells count="38">
    <mergeCell ref="F8:G8"/>
    <mergeCell ref="F10:G10"/>
    <mergeCell ref="P31:R33"/>
    <mergeCell ref="Q8:Q9"/>
    <mergeCell ref="R8:R9"/>
    <mergeCell ref="J8:K8"/>
    <mergeCell ref="D31:K31"/>
    <mergeCell ref="D32:K32"/>
    <mergeCell ref="M32:N32"/>
    <mergeCell ref="I8:I9"/>
    <mergeCell ref="L8:L9"/>
    <mergeCell ref="D8:E8"/>
    <mergeCell ref="H8:H9"/>
    <mergeCell ref="O8:O9"/>
    <mergeCell ref="C14:C15"/>
    <mergeCell ref="C16:C17"/>
    <mergeCell ref="A24:E24"/>
    <mergeCell ref="B10:C10"/>
    <mergeCell ref="D1:P1"/>
    <mergeCell ref="D3:P3"/>
    <mergeCell ref="A5:R5"/>
    <mergeCell ref="A6:A9"/>
    <mergeCell ref="B6:C9"/>
    <mergeCell ref="Q6:R7"/>
    <mergeCell ref="D7:H7"/>
    <mergeCell ref="I7:O7"/>
    <mergeCell ref="P7:P9"/>
    <mergeCell ref="M8:M9"/>
    <mergeCell ref="N8:N9"/>
    <mergeCell ref="D6:P6"/>
    <mergeCell ref="D38:K38"/>
    <mergeCell ref="M38:N38"/>
    <mergeCell ref="D30:F30"/>
    <mergeCell ref="D33:F33"/>
    <mergeCell ref="D34:K34"/>
    <mergeCell ref="D35:K35"/>
    <mergeCell ref="M35:N35"/>
    <mergeCell ref="D37:K37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3E084-7F74-4151-8DD1-AC6615A4D459}">
  <sheetPr codeName="Sheet48"/>
  <dimension ref="A1:V37"/>
  <sheetViews>
    <sheetView showGridLines="0" view="pageLayout" zoomScaleNormal="100" zoomScaleSheetLayoutView="100" workbookViewId="0">
      <selection activeCell="A6" sqref="A6:A9"/>
    </sheetView>
  </sheetViews>
  <sheetFormatPr defaultColWidth="8.85546875"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</cols>
  <sheetData>
    <row r="1" spans="1:22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2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2" s="9" customFormat="1" ht="15" customHeight="1" x14ac:dyDescent="0.2">
      <c r="A3" s="5"/>
      <c r="B3" s="5"/>
      <c r="C3" s="6"/>
      <c r="D3" s="1702" t="s">
        <v>721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2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2" s="16" customFormat="1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2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  <c r="S6" s="946"/>
    </row>
    <row r="7" spans="1:22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  <c r="S7" s="946"/>
    </row>
    <row r="8" spans="1:22" ht="15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  <c r="S8" s="946"/>
    </row>
    <row r="9" spans="1:22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  <c r="S9" s="946"/>
    </row>
    <row r="10" spans="1:22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7"/>
    </row>
    <row r="11" spans="1:22" ht="11.25" customHeight="1" x14ac:dyDescent="0.2">
      <c r="A11" s="970">
        <v>1</v>
      </c>
      <c r="B11" s="1062">
        <v>303</v>
      </c>
      <c r="C11" s="1063" t="s">
        <v>1016</v>
      </c>
      <c r="D11" s="971">
        <v>0</v>
      </c>
      <c r="E11" s="971">
        <v>3.27</v>
      </c>
      <c r="F11" s="972">
        <v>3.27</v>
      </c>
      <c r="G11" s="973">
        <f>F11</f>
        <v>3.27</v>
      </c>
      <c r="H11" s="1476" t="s">
        <v>42</v>
      </c>
      <c r="I11" s="970"/>
      <c r="J11" s="970"/>
      <c r="K11" s="970"/>
      <c r="L11" s="970"/>
      <c r="M11" s="970"/>
      <c r="N11" s="970"/>
      <c r="O11" s="970"/>
      <c r="P11" s="970"/>
      <c r="Q11" s="970"/>
      <c r="R11" s="970">
        <v>46900040267</v>
      </c>
      <c r="S11" s="948"/>
      <c r="T11" s="841"/>
      <c r="U11" s="841"/>
      <c r="V11" s="841"/>
    </row>
    <row r="12" spans="1:22" ht="11.25" customHeight="1" x14ac:dyDescent="0.2">
      <c r="A12" s="970">
        <v>2</v>
      </c>
      <c r="B12" s="1062">
        <v>305</v>
      </c>
      <c r="C12" s="1063" t="s">
        <v>677</v>
      </c>
      <c r="D12" s="971">
        <v>0</v>
      </c>
      <c r="E12" s="971">
        <v>1.1399999999999999</v>
      </c>
      <c r="F12" s="972">
        <v>1.1399999999999999</v>
      </c>
      <c r="G12" s="973">
        <f>F12</f>
        <v>1.1399999999999999</v>
      </c>
      <c r="H12" s="1476" t="s">
        <v>42</v>
      </c>
      <c r="I12" s="970"/>
      <c r="J12" s="970"/>
      <c r="K12" s="970"/>
      <c r="L12" s="970"/>
      <c r="M12" s="970"/>
      <c r="N12" s="970"/>
      <c r="O12" s="970"/>
      <c r="P12" s="970"/>
      <c r="Q12" s="970"/>
      <c r="R12" s="970">
        <v>46900040269</v>
      </c>
      <c r="S12" s="948"/>
      <c r="T12" s="841"/>
      <c r="U12" s="841"/>
      <c r="V12" s="841"/>
    </row>
    <row r="13" spans="1:22" ht="11.25" customHeight="1" x14ac:dyDescent="0.2">
      <c r="A13" s="977">
        <v>3</v>
      </c>
      <c r="B13" s="1064">
        <v>306</v>
      </c>
      <c r="C13" s="1065" t="s">
        <v>1017</v>
      </c>
      <c r="D13" s="978">
        <v>0</v>
      </c>
      <c r="E13" s="978">
        <v>0.17</v>
      </c>
      <c r="F13" s="979">
        <v>0.17</v>
      </c>
      <c r="G13" s="980"/>
      <c r="H13" s="1483" t="s">
        <v>42</v>
      </c>
      <c r="I13" s="981"/>
      <c r="J13" s="981"/>
      <c r="K13" s="981"/>
      <c r="L13" s="981"/>
      <c r="M13" s="981"/>
      <c r="N13" s="981"/>
      <c r="O13" s="981"/>
      <c r="P13" s="981"/>
      <c r="Q13" s="981"/>
      <c r="R13" s="981">
        <v>46900040270</v>
      </c>
      <c r="S13" s="948"/>
      <c r="T13" s="841"/>
      <c r="U13" s="841"/>
      <c r="V13" s="841"/>
    </row>
    <row r="14" spans="1:22" ht="11.25" customHeight="1" x14ac:dyDescent="0.2">
      <c r="A14" s="987"/>
      <c r="B14" s="1082"/>
      <c r="C14" s="1083"/>
      <c r="D14" s="988">
        <v>0.17</v>
      </c>
      <c r="E14" s="988">
        <v>0.48</v>
      </c>
      <c r="F14" s="989">
        <v>0.31</v>
      </c>
      <c r="G14" s="990">
        <f>SUM(F13:F14)</f>
        <v>0.48</v>
      </c>
      <c r="H14" s="1485" t="s">
        <v>42</v>
      </c>
      <c r="I14" s="991"/>
      <c r="J14" s="991"/>
      <c r="K14" s="991"/>
      <c r="L14" s="991"/>
      <c r="M14" s="991"/>
      <c r="N14" s="991"/>
      <c r="O14" s="991"/>
      <c r="P14" s="991"/>
      <c r="Q14" s="991"/>
      <c r="R14" s="991">
        <v>46900040250</v>
      </c>
      <c r="S14" s="948"/>
      <c r="T14" s="841"/>
      <c r="U14" s="841"/>
      <c r="V14" s="841"/>
    </row>
    <row r="15" spans="1:22" ht="11.25" customHeight="1" x14ac:dyDescent="0.2">
      <c r="A15" s="970">
        <v>4</v>
      </c>
      <c r="B15" s="1062">
        <v>312</v>
      </c>
      <c r="C15" s="1063" t="s">
        <v>1018</v>
      </c>
      <c r="D15" s="971">
        <v>0</v>
      </c>
      <c r="E15" s="971">
        <v>0.5</v>
      </c>
      <c r="F15" s="972">
        <v>0.5</v>
      </c>
      <c r="G15" s="973">
        <f>F15</f>
        <v>0.5</v>
      </c>
      <c r="H15" s="1476" t="s">
        <v>42</v>
      </c>
      <c r="I15" s="970"/>
      <c r="J15" s="970"/>
      <c r="K15" s="970"/>
      <c r="L15" s="970"/>
      <c r="M15" s="970"/>
      <c r="N15" s="970"/>
      <c r="O15" s="970"/>
      <c r="P15" s="970"/>
      <c r="Q15" s="970"/>
      <c r="R15" s="970">
        <v>46900020137</v>
      </c>
      <c r="S15" s="948"/>
    </row>
    <row r="16" spans="1:22" ht="11.25" customHeight="1" x14ac:dyDescent="0.2">
      <c r="A16" s="970">
        <v>5</v>
      </c>
      <c r="B16" s="1062">
        <v>314</v>
      </c>
      <c r="C16" s="1063" t="s">
        <v>1019</v>
      </c>
      <c r="D16" s="971">
        <v>0</v>
      </c>
      <c r="E16" s="971">
        <v>0.63</v>
      </c>
      <c r="F16" s="972">
        <v>0.63</v>
      </c>
      <c r="G16" s="973">
        <f t="shared" ref="G16:G18" si="0">F16</f>
        <v>0.63</v>
      </c>
      <c r="H16" s="1476" t="s">
        <v>42</v>
      </c>
      <c r="I16" s="970"/>
      <c r="J16" s="970"/>
      <c r="K16" s="970"/>
      <c r="L16" s="970"/>
      <c r="M16" s="970"/>
      <c r="N16" s="970"/>
      <c r="O16" s="970"/>
      <c r="P16" s="970"/>
      <c r="Q16" s="970"/>
      <c r="R16" s="970">
        <v>46900020139</v>
      </c>
      <c r="S16" s="948"/>
    </row>
    <row r="17" spans="1:19" ht="11.25" customHeight="1" x14ac:dyDescent="0.2">
      <c r="A17" s="987">
        <v>6</v>
      </c>
      <c r="B17" s="998">
        <v>318</v>
      </c>
      <c r="C17" s="1084" t="s">
        <v>678</v>
      </c>
      <c r="D17" s="992">
        <v>0</v>
      </c>
      <c r="E17" s="997">
        <v>0.24</v>
      </c>
      <c r="F17" s="993">
        <v>0.24</v>
      </c>
      <c r="G17" s="973">
        <f t="shared" si="0"/>
        <v>0.24</v>
      </c>
      <c r="H17" s="1487" t="s">
        <v>42</v>
      </c>
      <c r="I17" s="998"/>
      <c r="J17" s="998"/>
      <c r="K17" s="998"/>
      <c r="L17" s="998"/>
      <c r="M17" s="998"/>
      <c r="N17" s="998"/>
      <c r="O17" s="998"/>
      <c r="P17" s="998"/>
      <c r="Q17" s="998"/>
      <c r="R17" s="982">
        <v>46900040303</v>
      </c>
      <c r="S17" s="948"/>
    </row>
    <row r="18" spans="1:19" ht="11.25" customHeight="1" x14ac:dyDescent="0.2">
      <c r="A18" s="982">
        <v>7</v>
      </c>
      <c r="B18" s="1064">
        <v>319</v>
      </c>
      <c r="C18" s="1065" t="s">
        <v>1020</v>
      </c>
      <c r="D18" s="974">
        <v>0</v>
      </c>
      <c r="E18" s="974">
        <v>0.75</v>
      </c>
      <c r="F18" s="975">
        <v>0.75</v>
      </c>
      <c r="G18" s="973">
        <f t="shared" si="0"/>
        <v>0.75</v>
      </c>
      <c r="H18" s="1482" t="s">
        <v>42</v>
      </c>
      <c r="I18" s="977"/>
      <c r="J18" s="977"/>
      <c r="K18" s="977"/>
      <c r="L18" s="977"/>
      <c r="M18" s="977"/>
      <c r="N18" s="977"/>
      <c r="O18" s="977"/>
      <c r="P18" s="977"/>
      <c r="Q18" s="977"/>
      <c r="R18" s="977">
        <v>46900040275</v>
      </c>
      <c r="S18" s="948"/>
    </row>
    <row r="19" spans="1:19" ht="11.25" customHeight="1" x14ac:dyDescent="0.2">
      <c r="A19" s="1090">
        <v>8</v>
      </c>
      <c r="B19" s="1091">
        <v>320</v>
      </c>
      <c r="C19" s="1092" t="s">
        <v>1055</v>
      </c>
      <c r="D19" s="978">
        <v>0</v>
      </c>
      <c r="E19" s="978">
        <v>0.52</v>
      </c>
      <c r="F19" s="979">
        <v>0.52</v>
      </c>
      <c r="G19" s="980"/>
      <c r="H19" s="1483" t="s">
        <v>42</v>
      </c>
      <c r="I19" s="981"/>
      <c r="J19" s="981"/>
      <c r="K19" s="981"/>
      <c r="L19" s="981"/>
      <c r="M19" s="981"/>
      <c r="N19" s="981"/>
      <c r="O19" s="981"/>
      <c r="P19" s="981"/>
      <c r="Q19" s="981"/>
      <c r="R19" s="981">
        <v>46900040283</v>
      </c>
      <c r="S19" s="948"/>
    </row>
    <row r="20" spans="1:19" ht="11.25" customHeight="1" x14ac:dyDescent="0.2">
      <c r="A20" s="987"/>
      <c r="B20" s="1088"/>
      <c r="C20" s="1329"/>
      <c r="D20" s="988">
        <v>0.52</v>
      </c>
      <c r="E20" s="988">
        <v>0.91</v>
      </c>
      <c r="F20" s="989">
        <v>0.39</v>
      </c>
      <c r="G20" s="990">
        <f>SUM(F19:F20)</f>
        <v>0.91</v>
      </c>
      <c r="H20" s="1485" t="s">
        <v>10</v>
      </c>
      <c r="I20" s="991"/>
      <c r="J20" s="991"/>
      <c r="K20" s="991"/>
      <c r="L20" s="991"/>
      <c r="M20" s="991"/>
      <c r="N20" s="991"/>
      <c r="O20" s="991"/>
      <c r="P20" s="991"/>
      <c r="Q20" s="991"/>
      <c r="R20" s="991">
        <v>46900040283</v>
      </c>
      <c r="S20" s="948"/>
    </row>
    <row r="21" spans="1:19" ht="3.75" customHeight="1" x14ac:dyDescent="0.2">
      <c r="A21" s="949"/>
      <c r="B21" s="841"/>
      <c r="C21" s="841"/>
      <c r="D21" s="841"/>
      <c r="E21" s="841"/>
      <c r="F21" s="841"/>
      <c r="G21" s="841"/>
      <c r="H21" s="1488"/>
      <c r="I21" s="841"/>
      <c r="J21" s="841"/>
      <c r="K21" s="841"/>
      <c r="L21" s="841"/>
      <c r="M21" s="841"/>
      <c r="N21" s="841"/>
      <c r="O21" s="841"/>
      <c r="P21" s="841"/>
      <c r="Q21" s="841"/>
      <c r="R21" s="948"/>
      <c r="S21" s="948"/>
    </row>
    <row r="22" spans="1:19" x14ac:dyDescent="0.2">
      <c r="A22" s="1755" t="s">
        <v>87</v>
      </c>
      <c r="B22" s="1756"/>
      <c r="C22" s="1756"/>
      <c r="D22" s="1756"/>
      <c r="E22" s="1757"/>
      <c r="F22" s="951">
        <f>SUM(F11:F20)</f>
        <v>7.919999999999999</v>
      </c>
      <c r="G22" s="952"/>
      <c r="H22" s="1489"/>
      <c r="I22" s="841"/>
      <c r="J22" s="841"/>
      <c r="K22" s="960" t="s">
        <v>46</v>
      </c>
      <c r="L22" s="953">
        <v>0</v>
      </c>
      <c r="M22" s="953">
        <v>0</v>
      </c>
      <c r="N22" s="841"/>
      <c r="O22" s="70" t="s">
        <v>1</v>
      </c>
      <c r="P22" s="71">
        <f>SUM(P11:P21)</f>
        <v>0</v>
      </c>
      <c r="Q22" s="841"/>
      <c r="R22" s="841"/>
      <c r="S22" s="841"/>
    </row>
    <row r="23" spans="1:19" x14ac:dyDescent="0.2">
      <c r="A23" s="72" t="s">
        <v>47</v>
      </c>
      <c r="B23" s="853"/>
      <c r="C23" s="853"/>
      <c r="D23" s="853"/>
      <c r="E23" s="1324"/>
      <c r="F23" s="955">
        <f>SUMIF(H11:H20,"melnais",F11:F20)</f>
        <v>0</v>
      </c>
      <c r="G23" s="956"/>
      <c r="H23" s="957"/>
      <c r="I23" s="841"/>
      <c r="J23" s="841"/>
      <c r="K23" s="841"/>
      <c r="L23" s="841"/>
      <c r="M23" s="841"/>
      <c r="N23" s="841"/>
      <c r="O23" s="841"/>
      <c r="P23" s="841"/>
      <c r="Q23" s="841"/>
      <c r="R23" s="841"/>
      <c r="S23" s="841"/>
    </row>
    <row r="24" spans="1:19" x14ac:dyDescent="0.2">
      <c r="A24" s="72" t="s">
        <v>48</v>
      </c>
      <c r="B24" s="853"/>
      <c r="C24" s="853"/>
      <c r="D24" s="853"/>
      <c r="E24" s="1324"/>
      <c r="F24" s="955">
        <f>SUMIF(H11:H20,"bruģis",F11:F20)</f>
        <v>0</v>
      </c>
      <c r="G24" s="956"/>
      <c r="H24" s="958"/>
      <c r="I24" s="841"/>
      <c r="J24" s="841"/>
      <c r="K24" s="841"/>
      <c r="L24" s="841"/>
      <c r="M24" s="841"/>
      <c r="N24" s="841"/>
      <c r="O24" s="841"/>
      <c r="P24" s="841"/>
      <c r="Q24" s="841"/>
      <c r="R24" s="841"/>
      <c r="S24" s="841"/>
    </row>
    <row r="25" spans="1:19" x14ac:dyDescent="0.2">
      <c r="A25" s="72" t="s">
        <v>49</v>
      </c>
      <c r="B25" s="853"/>
      <c r="C25" s="853"/>
      <c r="D25" s="853"/>
      <c r="E25" s="1324"/>
      <c r="F25" s="955">
        <f>SUMIF(H11:H20,"grants",F11:F20)</f>
        <v>7.5299999999999994</v>
      </c>
      <c r="G25" s="956"/>
      <c r="H25" s="958"/>
      <c r="I25" s="841"/>
      <c r="J25" s="841"/>
      <c r="K25" s="841"/>
      <c r="L25" s="841"/>
      <c r="M25" s="841"/>
      <c r="N25" s="841"/>
      <c r="O25" s="841"/>
      <c r="P25" s="841"/>
      <c r="Q25" s="841"/>
      <c r="R25" s="841"/>
      <c r="S25" s="841"/>
    </row>
    <row r="26" spans="1:19" x14ac:dyDescent="0.2">
      <c r="A26" s="72" t="s">
        <v>50</v>
      </c>
      <c r="B26" s="853"/>
      <c r="C26" s="853"/>
      <c r="D26" s="853"/>
      <c r="E26" s="1324"/>
      <c r="F26" s="955">
        <f>SUMIF(H11:H20,"cits segums",F11:F20)</f>
        <v>0.39</v>
      </c>
      <c r="G26" s="956"/>
      <c r="H26" s="957"/>
      <c r="I26" s="959"/>
      <c r="J26" s="841"/>
      <c r="K26" s="841"/>
      <c r="L26" s="841"/>
      <c r="M26" s="841"/>
      <c r="N26" s="841"/>
      <c r="O26" s="841"/>
      <c r="P26" s="841"/>
      <c r="Q26" s="841"/>
      <c r="R26" s="841"/>
      <c r="S26" s="841"/>
    </row>
    <row r="27" spans="1:19" s="16" customFormat="1" ht="12.75" customHeight="1" x14ac:dyDescent="0.2">
      <c r="A27" s="15"/>
      <c r="B27" s="15"/>
      <c r="C27" s="9"/>
      <c r="D27" s="9"/>
      <c r="E27" s="9"/>
      <c r="F27" s="80"/>
      <c r="G27" s="80"/>
      <c r="H27" s="60"/>
      <c r="J27" s="62"/>
      <c r="K27" s="61"/>
      <c r="L27" s="61"/>
      <c r="M27" s="61"/>
      <c r="N27" s="62"/>
      <c r="O27" s="62"/>
      <c r="P27" s="62"/>
      <c r="Q27" s="62"/>
      <c r="R27" s="62"/>
    </row>
    <row r="28" spans="1:19" s="16" customFormat="1" ht="12.75" customHeight="1" x14ac:dyDescent="0.2">
      <c r="A28" s="5"/>
      <c r="B28" s="5"/>
      <c r="C28" s="6" t="s">
        <v>51</v>
      </c>
      <c r="D28" s="1720" t="str">
        <f>KOPA!$A$31</f>
        <v>2022.gada 18.oktobris</v>
      </c>
      <c r="E28" s="1720"/>
      <c r="F28" s="1720"/>
      <c r="G28" s="82"/>
      <c r="H28" s="81"/>
      <c r="I28" s="81"/>
      <c r="J28" s="82"/>
      <c r="K28" s="82"/>
      <c r="L28" s="61"/>
      <c r="M28" s="61"/>
      <c r="N28" s="61"/>
      <c r="O28" s="1407"/>
      <c r="P28" s="1407"/>
      <c r="Q28" s="1407"/>
      <c r="R28" s="1407"/>
    </row>
    <row r="29" spans="1:19" s="16" customFormat="1" ht="12.75" customHeight="1" x14ac:dyDescent="0.2">
      <c r="A29" s="5"/>
      <c r="B29" s="5"/>
      <c r="C29" s="6" t="s">
        <v>52</v>
      </c>
      <c r="D29" s="1720" t="s">
        <v>53</v>
      </c>
      <c r="E29" s="1720"/>
      <c r="F29" s="1720"/>
      <c r="G29" s="1720"/>
      <c r="H29" s="1720"/>
      <c r="I29" s="1720"/>
      <c r="J29" s="1720"/>
      <c r="K29" s="1720"/>
      <c r="L29" s="61"/>
      <c r="M29" s="83"/>
      <c r="N29" s="83"/>
      <c r="O29" s="1407"/>
      <c r="P29" s="1725" t="s">
        <v>572</v>
      </c>
      <c r="Q29" s="1725"/>
      <c r="R29" s="1725"/>
    </row>
    <row r="30" spans="1:19" s="16" customFormat="1" ht="12.75" customHeight="1" x14ac:dyDescent="0.2">
      <c r="A30" s="5"/>
      <c r="B30" s="5"/>
      <c r="C30" s="6"/>
      <c r="D30" s="1721" t="s">
        <v>54</v>
      </c>
      <c r="E30" s="1721"/>
      <c r="F30" s="1721"/>
      <c r="G30" s="1721"/>
      <c r="H30" s="1721"/>
      <c r="I30" s="1721"/>
      <c r="J30" s="1721"/>
      <c r="K30" s="1721"/>
      <c r="L30" s="61"/>
      <c r="M30" s="1722" t="s">
        <v>55</v>
      </c>
      <c r="N30" s="1722"/>
      <c r="O30" s="1407"/>
      <c r="P30" s="1725"/>
      <c r="Q30" s="1725"/>
      <c r="R30" s="1725"/>
    </row>
    <row r="31" spans="1:19" s="16" customFormat="1" ht="12.75" customHeight="1" x14ac:dyDescent="0.2">
      <c r="A31" s="5"/>
      <c r="B31" s="5"/>
      <c r="C31" s="6" t="s">
        <v>51</v>
      </c>
      <c r="D31" s="1728" t="str">
        <f>D28</f>
        <v>2022.gada 18.oktobris</v>
      </c>
      <c r="E31" s="1728"/>
      <c r="F31" s="1728"/>
      <c r="G31" s="82"/>
      <c r="H31" s="81"/>
      <c r="I31" s="81"/>
      <c r="J31" s="82"/>
      <c r="K31" s="82"/>
      <c r="L31" s="61"/>
      <c r="M31" s="61"/>
      <c r="N31" s="61"/>
      <c r="O31" s="62"/>
      <c r="P31" s="1725"/>
      <c r="Q31" s="1725"/>
      <c r="R31" s="1725"/>
    </row>
    <row r="32" spans="1:19" s="16" customFormat="1" ht="12.75" customHeight="1" x14ac:dyDescent="0.2">
      <c r="A32" s="5"/>
      <c r="B32" s="5"/>
      <c r="C32" s="6" t="s">
        <v>56</v>
      </c>
      <c r="D32" s="1720" t="str">
        <f>KOPA!$N$31</f>
        <v>Dobeles novada domes priekšsēdētājs Ivars Gorskis</v>
      </c>
      <c r="E32" s="1720"/>
      <c r="F32" s="1720"/>
      <c r="G32" s="1720"/>
      <c r="H32" s="1720"/>
      <c r="I32" s="1720"/>
      <c r="J32" s="1720"/>
      <c r="K32" s="1720"/>
      <c r="L32" s="61"/>
      <c r="M32" s="83"/>
      <c r="N32" s="83"/>
      <c r="O32" s="62"/>
      <c r="P32" s="62"/>
      <c r="Q32" s="62"/>
      <c r="R32" s="62"/>
    </row>
    <row r="33" spans="1:19" s="16" customFormat="1" ht="12.75" customHeight="1" x14ac:dyDescent="0.2">
      <c r="A33" s="5"/>
      <c r="B33" s="5"/>
      <c r="C33" s="6"/>
      <c r="D33" s="1721" t="s">
        <v>54</v>
      </c>
      <c r="E33" s="1721"/>
      <c r="F33" s="1721"/>
      <c r="G33" s="1721"/>
      <c r="H33" s="1721"/>
      <c r="I33" s="1721"/>
      <c r="J33" s="1721"/>
      <c r="K33" s="1721"/>
      <c r="L33" s="61"/>
      <c r="M33" s="1722" t="s">
        <v>55</v>
      </c>
      <c r="N33" s="1722"/>
      <c r="O33" s="62"/>
      <c r="P33" s="62"/>
      <c r="Q33" s="62"/>
      <c r="R33" s="62"/>
    </row>
    <row r="34" spans="1:19" s="16" customFormat="1" ht="12.75" customHeight="1" x14ac:dyDescent="0.2">
      <c r="A34" s="5"/>
      <c r="B34" s="5"/>
      <c r="C34" s="6" t="s">
        <v>51</v>
      </c>
      <c r="D34" s="84" t="s">
        <v>57</v>
      </c>
      <c r="E34" s="84"/>
      <c r="F34" s="84"/>
      <c r="G34" s="81"/>
      <c r="H34" s="81"/>
      <c r="I34" s="81"/>
      <c r="J34" s="82"/>
      <c r="K34" s="82"/>
      <c r="L34" s="61"/>
      <c r="M34" s="61"/>
      <c r="N34" s="61"/>
      <c r="O34" s="62"/>
      <c r="P34" s="62"/>
      <c r="Q34" s="62"/>
      <c r="R34" s="62"/>
    </row>
    <row r="35" spans="1:19" s="16" customFormat="1" ht="12.75" customHeight="1" x14ac:dyDescent="0.2">
      <c r="A35" s="5"/>
      <c r="B35" s="5"/>
      <c r="C35" s="6" t="s">
        <v>58</v>
      </c>
      <c r="D35" s="1720" t="s">
        <v>1088</v>
      </c>
      <c r="E35" s="1720"/>
      <c r="F35" s="1720"/>
      <c r="G35" s="1720"/>
      <c r="H35" s="1720"/>
      <c r="I35" s="1720"/>
      <c r="J35" s="1720"/>
      <c r="K35" s="1720"/>
      <c r="L35" s="61"/>
      <c r="M35" s="83"/>
      <c r="N35" s="83"/>
      <c r="O35" s="62"/>
      <c r="P35" s="62"/>
      <c r="Q35" s="62"/>
      <c r="R35" s="62"/>
    </row>
    <row r="36" spans="1:19" s="16" customFormat="1" ht="12.75" customHeight="1" x14ac:dyDescent="0.2">
      <c r="A36" s="15"/>
      <c r="B36" s="15"/>
      <c r="C36" s="9"/>
      <c r="D36" s="1721" t="s">
        <v>54</v>
      </c>
      <c r="E36" s="1721"/>
      <c r="F36" s="1721"/>
      <c r="G36" s="1721"/>
      <c r="H36" s="1721"/>
      <c r="I36" s="1721"/>
      <c r="J36" s="1721"/>
      <c r="K36" s="1721"/>
      <c r="L36" s="61"/>
      <c r="M36" s="1722" t="s">
        <v>55</v>
      </c>
      <c r="N36" s="1722"/>
      <c r="O36" s="61"/>
      <c r="P36" s="61"/>
      <c r="Q36" s="61"/>
      <c r="R36" s="62"/>
    </row>
    <row r="37" spans="1:19" x14ac:dyDescent="0.2">
      <c r="A37" s="948"/>
      <c r="B37" s="841"/>
      <c r="C37" s="841"/>
      <c r="D37" s="841"/>
      <c r="E37" s="841"/>
      <c r="F37" s="841"/>
      <c r="G37" s="841"/>
      <c r="H37" s="950"/>
      <c r="I37" s="841"/>
      <c r="J37" s="841"/>
      <c r="K37" s="841"/>
      <c r="L37" s="841"/>
      <c r="M37" s="841"/>
      <c r="N37" s="841"/>
      <c r="O37" s="841"/>
      <c r="P37" s="841"/>
      <c r="Q37" s="841"/>
      <c r="R37" s="948"/>
      <c r="S37" s="948"/>
    </row>
  </sheetData>
  <mergeCells count="36">
    <mergeCell ref="F10:G10"/>
    <mergeCell ref="P29:R31"/>
    <mergeCell ref="R8:R9"/>
    <mergeCell ref="D8:E8"/>
    <mergeCell ref="O8:O9"/>
    <mergeCell ref="Q8:Q9"/>
    <mergeCell ref="H8:H9"/>
    <mergeCell ref="I8:I9"/>
    <mergeCell ref="J8:K8"/>
    <mergeCell ref="L8:L9"/>
    <mergeCell ref="D31:F31"/>
    <mergeCell ref="A22:E22"/>
    <mergeCell ref="D28:F28"/>
    <mergeCell ref="D29:K29"/>
    <mergeCell ref="B10:C10"/>
    <mergeCell ref="D1:P1"/>
    <mergeCell ref="D3:P3"/>
    <mergeCell ref="A5:R5"/>
    <mergeCell ref="A6:A9"/>
    <mergeCell ref="B6:C9"/>
    <mergeCell ref="Q6:R7"/>
    <mergeCell ref="D7:H7"/>
    <mergeCell ref="I7:O7"/>
    <mergeCell ref="P7:P9"/>
    <mergeCell ref="M8:M9"/>
    <mergeCell ref="N8:N9"/>
    <mergeCell ref="D6:P6"/>
    <mergeCell ref="F8:G8"/>
    <mergeCell ref="D35:K35"/>
    <mergeCell ref="D36:K36"/>
    <mergeCell ref="M36:N36"/>
    <mergeCell ref="D30:K30"/>
    <mergeCell ref="M30:N30"/>
    <mergeCell ref="D32:K32"/>
    <mergeCell ref="D33:K33"/>
    <mergeCell ref="M33:N33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CBBDD-8788-41DA-AE0E-D6FDB9C54623}">
  <sheetPr codeName="Sheet49">
    <tabColor theme="2" tint="-0.249977111117893"/>
  </sheetPr>
  <dimension ref="A1:V35"/>
  <sheetViews>
    <sheetView showGridLines="0" view="pageLayout" zoomScaleNormal="100" zoomScaleSheetLayoutView="100" workbookViewId="0">
      <selection activeCell="A6" sqref="A6:A9"/>
    </sheetView>
  </sheetViews>
  <sheetFormatPr defaultColWidth="8.85546875"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</cols>
  <sheetData>
    <row r="1" spans="1:22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2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2" s="9" customFormat="1" ht="15" customHeight="1" x14ac:dyDescent="0.2">
      <c r="A3" s="5"/>
      <c r="B3" s="5"/>
      <c r="C3" s="6"/>
      <c r="D3" s="1702" t="s">
        <v>729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2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2" s="16" customFormat="1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2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  <c r="S6" s="946"/>
    </row>
    <row r="7" spans="1:22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  <c r="S7" s="946"/>
    </row>
    <row r="8" spans="1:22" ht="15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  <c r="S8" s="946"/>
    </row>
    <row r="9" spans="1:22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  <c r="S9" s="946"/>
    </row>
    <row r="10" spans="1:22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7"/>
    </row>
    <row r="11" spans="1:22" ht="11.25" customHeight="1" x14ac:dyDescent="0.2">
      <c r="A11" s="1002">
        <v>1</v>
      </c>
      <c r="B11" s="1099">
        <v>106</v>
      </c>
      <c r="C11" s="1103" t="s">
        <v>1015</v>
      </c>
      <c r="D11" s="1007">
        <v>0</v>
      </c>
      <c r="E11" s="1007">
        <v>1.32</v>
      </c>
      <c r="F11" s="1038">
        <v>1.32</v>
      </c>
      <c r="G11" s="1039"/>
      <c r="H11" s="1445" t="s">
        <v>44</v>
      </c>
      <c r="I11" s="1007"/>
      <c r="J11" s="1007"/>
      <c r="K11" s="1007"/>
      <c r="L11" s="1007"/>
      <c r="M11" s="1007"/>
      <c r="N11" s="1007"/>
      <c r="O11" s="1007"/>
      <c r="P11" s="1007"/>
      <c r="Q11" s="1007"/>
      <c r="R11" s="1007">
        <v>46250010116</v>
      </c>
      <c r="S11" s="946"/>
    </row>
    <row r="12" spans="1:22" ht="11.25" customHeight="1" x14ac:dyDescent="0.2">
      <c r="A12" s="1008"/>
      <c r="B12" s="1100"/>
      <c r="C12" s="1104"/>
      <c r="D12" s="1012">
        <v>1.32</v>
      </c>
      <c r="E12" s="1012">
        <v>2.4900000000000002</v>
      </c>
      <c r="F12" s="1040">
        <v>1.17</v>
      </c>
      <c r="G12" s="1041">
        <f>SUM(F11:F12)</f>
        <v>2.4900000000000002</v>
      </c>
      <c r="H12" s="1446" t="s">
        <v>42</v>
      </c>
      <c r="I12" s="1012"/>
      <c r="J12" s="1012"/>
      <c r="K12" s="1012"/>
      <c r="L12" s="1012"/>
      <c r="M12" s="1012"/>
      <c r="N12" s="1012"/>
      <c r="O12" s="1012"/>
      <c r="P12" s="1012"/>
      <c r="Q12" s="1012"/>
      <c r="R12" s="1012">
        <v>46250010116</v>
      </c>
      <c r="S12" s="946"/>
    </row>
    <row r="13" spans="1:22" ht="11.25" customHeight="1" x14ac:dyDescent="0.2">
      <c r="A13" s="970">
        <v>2</v>
      </c>
      <c r="B13" s="1062">
        <v>112</v>
      </c>
      <c r="C13" s="1081" t="s">
        <v>679</v>
      </c>
      <c r="D13" s="971">
        <v>0</v>
      </c>
      <c r="E13" s="971">
        <v>0.13</v>
      </c>
      <c r="F13" s="972">
        <v>0.13</v>
      </c>
      <c r="G13" s="973">
        <f>F13</f>
        <v>0.13</v>
      </c>
      <c r="H13" s="1476" t="s">
        <v>44</v>
      </c>
      <c r="I13" s="970"/>
      <c r="J13" s="970"/>
      <c r="K13" s="970"/>
      <c r="L13" s="970"/>
      <c r="M13" s="970"/>
      <c r="N13" s="970"/>
      <c r="O13" s="970"/>
      <c r="P13" s="970"/>
      <c r="Q13" s="970"/>
      <c r="R13" s="970">
        <v>46250010126</v>
      </c>
      <c r="S13" s="948"/>
      <c r="T13" s="841"/>
      <c r="U13" s="841"/>
      <c r="V13" s="841"/>
    </row>
    <row r="14" spans="1:22" ht="3.75" customHeight="1" x14ac:dyDescent="0.2">
      <c r="A14" s="949"/>
      <c r="B14" s="841"/>
      <c r="C14" s="841"/>
      <c r="D14" s="841"/>
      <c r="E14" s="841"/>
      <c r="F14" s="841"/>
      <c r="G14" s="841"/>
      <c r="H14" s="950"/>
      <c r="I14" s="841"/>
      <c r="J14" s="841"/>
      <c r="K14" s="841"/>
      <c r="L14" s="841"/>
      <c r="M14" s="841"/>
      <c r="N14" s="841"/>
      <c r="O14" s="841"/>
      <c r="P14" s="841"/>
      <c r="Q14" s="841"/>
      <c r="R14" s="948"/>
      <c r="S14" s="948"/>
    </row>
    <row r="15" spans="1:22" x14ac:dyDescent="0.2">
      <c r="A15" s="1755" t="s">
        <v>101</v>
      </c>
      <c r="B15" s="1756"/>
      <c r="C15" s="1756"/>
      <c r="D15" s="1756"/>
      <c r="E15" s="1757"/>
      <c r="F15" s="951">
        <f>SUM(F11:F13)</f>
        <v>2.62</v>
      </c>
      <c r="G15" s="952"/>
      <c r="H15" s="842"/>
      <c r="I15" s="841"/>
      <c r="J15" s="841"/>
      <c r="K15" s="960" t="s">
        <v>46</v>
      </c>
      <c r="L15" s="953">
        <v>0</v>
      </c>
      <c r="M15" s="953">
        <v>0</v>
      </c>
      <c r="N15" s="841"/>
      <c r="O15" s="70" t="s">
        <v>1</v>
      </c>
      <c r="P15" s="71">
        <f>SUM(P11:P14)</f>
        <v>0</v>
      </c>
      <c r="Q15" s="841"/>
      <c r="R15" s="841"/>
      <c r="S15" s="841"/>
    </row>
    <row r="16" spans="1:22" x14ac:dyDescent="0.2">
      <c r="A16" s="72" t="s">
        <v>47</v>
      </c>
      <c r="B16" s="853"/>
      <c r="C16" s="853"/>
      <c r="D16" s="853"/>
      <c r="E16" s="1324"/>
      <c r="F16" s="955">
        <f>SUMIF(H11:H13,"melnais",F11:F13)</f>
        <v>1.4500000000000002</v>
      </c>
      <c r="G16" s="956"/>
      <c r="H16" s="957"/>
      <c r="I16" s="841"/>
      <c r="J16" s="841"/>
      <c r="K16" s="841"/>
      <c r="L16" s="841"/>
      <c r="M16" s="841"/>
      <c r="N16" s="841"/>
      <c r="O16" s="841"/>
      <c r="P16" s="841"/>
      <c r="Q16" s="841"/>
      <c r="R16" s="841"/>
      <c r="S16" s="841"/>
    </row>
    <row r="17" spans="1:19" x14ac:dyDescent="0.2">
      <c r="A17" s="72" t="s">
        <v>48</v>
      </c>
      <c r="B17" s="853"/>
      <c r="C17" s="853"/>
      <c r="D17" s="853"/>
      <c r="E17" s="1324"/>
      <c r="F17" s="955">
        <f>SUMIF(H11:H13,"bruģis",F11:F13)</f>
        <v>0</v>
      </c>
      <c r="G17" s="956"/>
      <c r="H17" s="958"/>
      <c r="I17" s="841"/>
      <c r="J17" s="841"/>
      <c r="K17" s="841"/>
      <c r="L17" s="841"/>
      <c r="M17" s="841"/>
      <c r="N17" s="841"/>
      <c r="O17" s="841"/>
      <c r="P17" s="841"/>
      <c r="Q17" s="841"/>
      <c r="R17" s="841"/>
      <c r="S17" s="841"/>
    </row>
    <row r="18" spans="1:19" x14ac:dyDescent="0.2">
      <c r="A18" s="72" t="s">
        <v>49</v>
      </c>
      <c r="B18" s="853"/>
      <c r="C18" s="853"/>
      <c r="D18" s="853"/>
      <c r="E18" s="1324"/>
      <c r="F18" s="955">
        <f>SUMIF(H11:H13,"grants",F11:F13)</f>
        <v>1.17</v>
      </c>
      <c r="G18" s="956"/>
      <c r="H18" s="958"/>
      <c r="I18" s="841"/>
      <c r="J18" s="841"/>
      <c r="K18" s="841"/>
      <c r="L18" s="841"/>
      <c r="M18" s="841"/>
      <c r="N18" s="841"/>
      <c r="O18" s="841"/>
      <c r="P18" s="841"/>
      <c r="Q18" s="841"/>
      <c r="R18" s="841"/>
      <c r="S18" s="841"/>
    </row>
    <row r="19" spans="1:19" x14ac:dyDescent="0.2">
      <c r="A19" s="72" t="s">
        <v>50</v>
      </c>
      <c r="B19" s="853"/>
      <c r="C19" s="853"/>
      <c r="D19" s="853"/>
      <c r="E19" s="1324"/>
      <c r="F19" s="955">
        <f>SUMIF(H11:H13,"cits segums",F11:F13)</f>
        <v>0</v>
      </c>
      <c r="G19" s="956"/>
      <c r="H19" s="957"/>
      <c r="I19" s="959"/>
      <c r="J19" s="841"/>
      <c r="K19" s="841"/>
      <c r="L19" s="841"/>
      <c r="M19" s="841"/>
      <c r="N19" s="841"/>
      <c r="O19" s="841"/>
      <c r="P19" s="841"/>
      <c r="Q19" s="841"/>
      <c r="R19" s="841"/>
      <c r="S19" s="841"/>
    </row>
    <row r="20" spans="1:19" s="16" customFormat="1" ht="5.25" customHeight="1" x14ac:dyDescent="0.2">
      <c r="A20" s="15"/>
      <c r="B20" s="15"/>
      <c r="C20" s="9"/>
      <c r="D20" s="9"/>
      <c r="E20" s="9"/>
      <c r="F20" s="80"/>
      <c r="G20" s="80"/>
      <c r="H20" s="60"/>
      <c r="J20" s="62"/>
      <c r="K20" s="61"/>
      <c r="L20" s="61"/>
      <c r="M20" s="61"/>
      <c r="N20" s="62"/>
      <c r="O20" s="62"/>
      <c r="P20" s="62"/>
      <c r="Q20" s="62"/>
      <c r="R20" s="62"/>
    </row>
    <row r="21" spans="1:19" s="16" customFormat="1" ht="12.75" customHeight="1" x14ac:dyDescent="0.2">
      <c r="A21" s="5"/>
      <c r="B21" s="5"/>
      <c r="C21" s="6" t="s">
        <v>51</v>
      </c>
      <c r="D21" s="1720" t="str">
        <f>KOPA!$A$31</f>
        <v>2022.gada 18.oktobris</v>
      </c>
      <c r="E21" s="1720"/>
      <c r="F21" s="1720"/>
      <c r="G21" s="82"/>
      <c r="H21" s="81"/>
      <c r="I21" s="81"/>
      <c r="J21" s="82"/>
      <c r="K21" s="82"/>
      <c r="L21" s="61"/>
      <c r="M21" s="61"/>
      <c r="N21" s="61"/>
      <c r="O21" s="1407"/>
      <c r="P21" s="1407"/>
      <c r="Q21" s="1407"/>
      <c r="R21" s="1407"/>
    </row>
    <row r="22" spans="1:19" s="16" customFormat="1" ht="12.75" customHeight="1" x14ac:dyDescent="0.2">
      <c r="A22" s="5"/>
      <c r="B22" s="5"/>
      <c r="C22" s="6" t="s">
        <v>52</v>
      </c>
      <c r="D22" s="1720" t="s">
        <v>53</v>
      </c>
      <c r="E22" s="1720"/>
      <c r="F22" s="1720"/>
      <c r="G22" s="1720"/>
      <c r="H22" s="1720"/>
      <c r="I22" s="1720"/>
      <c r="J22" s="1720"/>
      <c r="K22" s="1720"/>
      <c r="L22" s="61"/>
      <c r="M22" s="83"/>
      <c r="N22" s="83"/>
      <c r="O22" s="1407"/>
      <c r="P22" s="1725" t="s">
        <v>572</v>
      </c>
      <c r="Q22" s="1725"/>
      <c r="R22" s="1725"/>
    </row>
    <row r="23" spans="1:19" s="16" customFormat="1" ht="12.75" customHeight="1" x14ac:dyDescent="0.2">
      <c r="A23" s="5"/>
      <c r="B23" s="5"/>
      <c r="C23" s="6"/>
      <c r="D23" s="1721" t="s">
        <v>54</v>
      </c>
      <c r="E23" s="1721"/>
      <c r="F23" s="1721"/>
      <c r="G23" s="1721"/>
      <c r="H23" s="1721"/>
      <c r="I23" s="1721"/>
      <c r="J23" s="1721"/>
      <c r="K23" s="1721"/>
      <c r="L23" s="61"/>
      <c r="M23" s="1722" t="s">
        <v>55</v>
      </c>
      <c r="N23" s="1722"/>
      <c r="O23" s="1407"/>
      <c r="P23" s="1725"/>
      <c r="Q23" s="1725"/>
      <c r="R23" s="1725"/>
    </row>
    <row r="24" spans="1:19" s="16" customFormat="1" ht="12.75" customHeight="1" x14ac:dyDescent="0.2">
      <c r="A24" s="5"/>
      <c r="B24" s="5"/>
      <c r="C24" s="6" t="s">
        <v>51</v>
      </c>
      <c r="D24" s="1728" t="str">
        <f>D21</f>
        <v>2022.gada 18.oktobris</v>
      </c>
      <c r="E24" s="1728"/>
      <c r="F24" s="1728"/>
      <c r="G24" s="82"/>
      <c r="H24" s="81"/>
      <c r="I24" s="81"/>
      <c r="J24" s="82"/>
      <c r="K24" s="82"/>
      <c r="L24" s="61"/>
      <c r="M24" s="61"/>
      <c r="N24" s="61"/>
      <c r="O24" s="62"/>
      <c r="P24" s="1725"/>
      <c r="Q24" s="1725"/>
      <c r="R24" s="1725"/>
    </row>
    <row r="25" spans="1:19" s="16" customFormat="1" ht="12.75" customHeight="1" x14ac:dyDescent="0.2">
      <c r="A25" s="5"/>
      <c r="B25" s="5"/>
      <c r="C25" s="6" t="s">
        <v>56</v>
      </c>
      <c r="D25" s="1720" t="str">
        <f>KOPA!$N$31</f>
        <v>Dobeles novada domes priekšsēdētājs Ivars Gorskis</v>
      </c>
      <c r="E25" s="1720"/>
      <c r="F25" s="1720"/>
      <c r="G25" s="1720"/>
      <c r="H25" s="1720"/>
      <c r="I25" s="1720"/>
      <c r="J25" s="1720"/>
      <c r="K25" s="1720"/>
      <c r="L25" s="61"/>
      <c r="M25" s="83"/>
      <c r="N25" s="83"/>
      <c r="O25" s="62"/>
      <c r="P25" s="62"/>
      <c r="Q25" s="62"/>
      <c r="R25" s="62"/>
    </row>
    <row r="26" spans="1:19" s="16" customFormat="1" ht="12.75" customHeight="1" x14ac:dyDescent="0.2">
      <c r="A26" s="5"/>
      <c r="B26" s="5"/>
      <c r="C26" s="6"/>
      <c r="D26" s="1721" t="s">
        <v>54</v>
      </c>
      <c r="E26" s="1721"/>
      <c r="F26" s="1721"/>
      <c r="G26" s="1721"/>
      <c r="H26" s="1721"/>
      <c r="I26" s="1721"/>
      <c r="J26" s="1721"/>
      <c r="K26" s="1721"/>
      <c r="L26" s="61"/>
      <c r="M26" s="1722" t="s">
        <v>55</v>
      </c>
      <c r="N26" s="1722"/>
      <c r="O26" s="62"/>
      <c r="P26" s="62"/>
      <c r="Q26" s="62"/>
      <c r="R26" s="62"/>
    </row>
    <row r="27" spans="1:19" s="16" customFormat="1" ht="12.75" customHeight="1" x14ac:dyDescent="0.2">
      <c r="A27" s="5"/>
      <c r="B27" s="5"/>
      <c r="C27" s="6" t="s">
        <v>51</v>
      </c>
      <c r="D27" s="84" t="s">
        <v>57</v>
      </c>
      <c r="E27" s="84"/>
      <c r="F27" s="84"/>
      <c r="G27" s="81"/>
      <c r="H27" s="81"/>
      <c r="I27" s="81"/>
      <c r="J27" s="82"/>
      <c r="K27" s="82"/>
      <c r="L27" s="61"/>
      <c r="M27" s="61"/>
      <c r="N27" s="61"/>
      <c r="O27" s="62"/>
      <c r="P27" s="62"/>
      <c r="Q27" s="62"/>
      <c r="R27" s="62"/>
    </row>
    <row r="28" spans="1:19" s="16" customFormat="1" ht="12.75" customHeight="1" x14ac:dyDescent="0.2">
      <c r="A28" s="5"/>
      <c r="B28" s="5"/>
      <c r="C28" s="6" t="s">
        <v>58</v>
      </c>
      <c r="D28" s="1720" t="s">
        <v>1088</v>
      </c>
      <c r="E28" s="1720"/>
      <c r="F28" s="1720"/>
      <c r="G28" s="1720"/>
      <c r="H28" s="1720"/>
      <c r="I28" s="1720"/>
      <c r="J28" s="1720"/>
      <c r="K28" s="1720"/>
      <c r="L28" s="61"/>
      <c r="M28" s="83"/>
      <c r="N28" s="83"/>
      <c r="O28" s="62"/>
      <c r="P28" s="62"/>
      <c r="Q28" s="62"/>
      <c r="R28" s="62"/>
    </row>
    <row r="29" spans="1:19" s="16" customFormat="1" ht="12.75" customHeight="1" x14ac:dyDescent="0.2">
      <c r="A29" s="15"/>
      <c r="B29" s="15"/>
      <c r="C29" s="9"/>
      <c r="D29" s="1721" t="s">
        <v>54</v>
      </c>
      <c r="E29" s="1721"/>
      <c r="F29" s="1721"/>
      <c r="G29" s="1721"/>
      <c r="H29" s="1721"/>
      <c r="I29" s="1721"/>
      <c r="J29" s="1721"/>
      <c r="K29" s="1721"/>
      <c r="L29" s="61"/>
      <c r="M29" s="1722" t="s">
        <v>55</v>
      </c>
      <c r="N29" s="1722"/>
      <c r="O29" s="61"/>
      <c r="P29" s="61"/>
      <c r="Q29" s="61"/>
      <c r="R29" s="62"/>
    </row>
    <row r="30" spans="1:19" x14ac:dyDescent="0.2">
      <c r="A30" s="948"/>
      <c r="B30" s="841"/>
      <c r="C30" s="841"/>
      <c r="D30" s="841"/>
      <c r="E30" s="841"/>
      <c r="F30" s="841"/>
      <c r="G30" s="841"/>
      <c r="H30" s="950"/>
      <c r="I30" s="841"/>
      <c r="J30" s="841"/>
      <c r="K30" s="841"/>
      <c r="L30" s="841"/>
      <c r="M30" s="841"/>
      <c r="N30" s="841"/>
      <c r="O30" s="841"/>
      <c r="P30" s="841"/>
      <c r="Q30" s="841"/>
      <c r="R30" s="948"/>
      <c r="S30" s="948"/>
    </row>
    <row r="33" customFormat="1" x14ac:dyDescent="0.2"/>
    <row r="34" customFormat="1" x14ac:dyDescent="0.2"/>
    <row r="35" customFormat="1" x14ac:dyDescent="0.2"/>
  </sheetData>
  <mergeCells count="36">
    <mergeCell ref="D1:P1"/>
    <mergeCell ref="D3:P3"/>
    <mergeCell ref="A5:R5"/>
    <mergeCell ref="A6:A9"/>
    <mergeCell ref="B6:C9"/>
    <mergeCell ref="Q6:R7"/>
    <mergeCell ref="D7:H7"/>
    <mergeCell ref="I7:O7"/>
    <mergeCell ref="P7:P9"/>
    <mergeCell ref="M8:M9"/>
    <mergeCell ref="N8:N9"/>
    <mergeCell ref="R8:R9"/>
    <mergeCell ref="O8:O9"/>
    <mergeCell ref="Q8:Q9"/>
    <mergeCell ref="D6:P6"/>
    <mergeCell ref="D28:K28"/>
    <mergeCell ref="D29:K29"/>
    <mergeCell ref="M29:N29"/>
    <mergeCell ref="H8:H9"/>
    <mergeCell ref="D22:K22"/>
    <mergeCell ref="D23:K23"/>
    <mergeCell ref="M23:N23"/>
    <mergeCell ref="L8:L9"/>
    <mergeCell ref="F8:G8"/>
    <mergeCell ref="F10:G10"/>
    <mergeCell ref="P22:R24"/>
    <mergeCell ref="B10:C10"/>
    <mergeCell ref="D8:E8"/>
    <mergeCell ref="D26:K26"/>
    <mergeCell ref="M26:N26"/>
    <mergeCell ref="D25:K25"/>
    <mergeCell ref="A15:E15"/>
    <mergeCell ref="I8:I9"/>
    <mergeCell ref="J8:K8"/>
    <mergeCell ref="D24:F24"/>
    <mergeCell ref="D21:F21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9631-46D7-4FD0-9C13-CA68442D0B06}">
  <sheetPr codeName="Sheet5">
    <tabColor theme="2" tint="-0.249977111117893"/>
  </sheetPr>
  <dimension ref="A1:T56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59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726">
        <v>2</v>
      </c>
      <c r="C10" s="1727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x14ac:dyDescent="0.2">
      <c r="A11" s="23">
        <v>1</v>
      </c>
      <c r="B11" s="24">
        <v>4201</v>
      </c>
      <c r="C11" s="25" t="s">
        <v>60</v>
      </c>
      <c r="D11" s="425">
        <v>0</v>
      </c>
      <c r="E11" s="426">
        <v>0.35</v>
      </c>
      <c r="F11" s="50">
        <v>0.35</v>
      </c>
      <c r="G11" s="51"/>
      <c r="H11" s="29" t="s">
        <v>44</v>
      </c>
      <c r="I11" s="30"/>
      <c r="J11" s="30"/>
      <c r="K11" s="30"/>
      <c r="L11" s="30"/>
      <c r="M11" s="30"/>
      <c r="N11" s="30"/>
      <c r="O11" s="30"/>
      <c r="P11" s="30"/>
      <c r="Q11" s="31">
        <v>46420010251</v>
      </c>
      <c r="R11" s="31">
        <v>46420010251</v>
      </c>
    </row>
    <row r="12" spans="1:20" x14ac:dyDescent="0.2">
      <c r="A12" s="32"/>
      <c r="B12" s="33"/>
      <c r="C12" s="34"/>
      <c r="D12" s="465">
        <v>0.35</v>
      </c>
      <c r="E12" s="466">
        <v>0.73</v>
      </c>
      <c r="F12" s="1357">
        <v>0.38</v>
      </c>
      <c r="G12" s="1358"/>
      <c r="H12" s="37" t="s">
        <v>44</v>
      </c>
      <c r="I12" s="38"/>
      <c r="J12" s="38"/>
      <c r="K12" s="38"/>
      <c r="L12" s="38"/>
      <c r="M12" s="38"/>
      <c r="N12" s="38"/>
      <c r="O12" s="38"/>
      <c r="P12" s="38"/>
      <c r="Q12" s="39">
        <v>46420010248</v>
      </c>
      <c r="R12" s="39">
        <v>46420010248</v>
      </c>
    </row>
    <row r="13" spans="1:20" x14ac:dyDescent="0.2">
      <c r="A13" s="32"/>
      <c r="B13" s="33"/>
      <c r="C13" s="34"/>
      <c r="D13" s="429">
        <v>0.73</v>
      </c>
      <c r="E13" s="430">
        <v>3.01</v>
      </c>
      <c r="F13" s="55">
        <v>2.2799999999999998</v>
      </c>
      <c r="G13" s="56">
        <f>SUM(F11:F13)</f>
        <v>3.01</v>
      </c>
      <c r="H13" s="46" t="s">
        <v>42</v>
      </c>
      <c r="I13" s="47"/>
      <c r="J13" s="47"/>
      <c r="K13" s="47"/>
      <c r="L13" s="47"/>
      <c r="M13" s="47"/>
      <c r="N13" s="47"/>
      <c r="O13" s="47"/>
      <c r="P13" s="47"/>
      <c r="Q13" s="48">
        <v>46420010248</v>
      </c>
      <c r="R13" s="48">
        <v>46420010248</v>
      </c>
    </row>
    <row r="14" spans="1:20" x14ac:dyDescent="0.2">
      <c r="A14" s="23">
        <v>2</v>
      </c>
      <c r="B14" s="24">
        <v>4203</v>
      </c>
      <c r="C14" s="85" t="s">
        <v>61</v>
      </c>
      <c r="D14" s="1377">
        <v>0</v>
      </c>
      <c r="E14" s="28">
        <v>1.1399999999999999</v>
      </c>
      <c r="F14" s="50">
        <v>1.1399999999999999</v>
      </c>
      <c r="G14" s="51"/>
      <c r="H14" s="52" t="s">
        <v>42</v>
      </c>
      <c r="I14" s="30"/>
      <c r="J14" s="30"/>
      <c r="K14" s="30"/>
      <c r="L14" s="30"/>
      <c r="M14" s="30"/>
      <c r="N14" s="30"/>
      <c r="O14" s="30"/>
      <c r="P14" s="30"/>
      <c r="Q14" s="53">
        <v>46420020112</v>
      </c>
      <c r="R14" s="53">
        <v>46420020112</v>
      </c>
    </row>
    <row r="15" spans="1:20" x14ac:dyDescent="0.2">
      <c r="A15" s="40"/>
      <c r="B15" s="41"/>
      <c r="C15" s="54"/>
      <c r="D15" s="1378">
        <v>1.1399999999999999</v>
      </c>
      <c r="E15" s="45">
        <v>2.88</v>
      </c>
      <c r="F15" s="55">
        <v>1.74</v>
      </c>
      <c r="G15" s="56">
        <f>SUM(F14:F15)</f>
        <v>2.88</v>
      </c>
      <c r="H15" s="57" t="s">
        <v>42</v>
      </c>
      <c r="I15" s="47"/>
      <c r="J15" s="47"/>
      <c r="K15" s="47"/>
      <c r="L15" s="47"/>
      <c r="M15" s="47"/>
      <c r="N15" s="47"/>
      <c r="O15" s="47"/>
      <c r="P15" s="47"/>
      <c r="Q15" s="58">
        <v>46420010250</v>
      </c>
      <c r="R15" s="58">
        <v>46420010250</v>
      </c>
    </row>
    <row r="16" spans="1:20" x14ac:dyDescent="0.2">
      <c r="A16" s="32">
        <v>3</v>
      </c>
      <c r="B16" s="33">
        <v>4205</v>
      </c>
      <c r="C16" s="49" t="s">
        <v>62</v>
      </c>
      <c r="D16" s="1377">
        <v>0</v>
      </c>
      <c r="E16" s="28">
        <v>0.87</v>
      </c>
      <c r="F16" s="50">
        <v>0.87</v>
      </c>
      <c r="G16" s="51"/>
      <c r="H16" s="52" t="s">
        <v>42</v>
      </c>
      <c r="I16" s="30"/>
      <c r="J16" s="30"/>
      <c r="K16" s="30"/>
      <c r="L16" s="30"/>
      <c r="M16" s="30"/>
      <c r="N16" s="30"/>
      <c r="O16" s="30"/>
      <c r="P16" s="30"/>
      <c r="Q16" s="53">
        <v>46420020113</v>
      </c>
      <c r="R16" s="53">
        <v>46420020113</v>
      </c>
    </row>
    <row r="17" spans="1:18" x14ac:dyDescent="0.2">
      <c r="A17" s="32"/>
      <c r="B17" s="33"/>
      <c r="C17" s="49"/>
      <c r="D17" s="1378">
        <v>0.87</v>
      </c>
      <c r="E17" s="45">
        <v>2.17</v>
      </c>
      <c r="F17" s="55">
        <v>1.3</v>
      </c>
      <c r="G17" s="56">
        <f>SUM(F16:F17)</f>
        <v>2.17</v>
      </c>
      <c r="H17" s="57" t="s">
        <v>42</v>
      </c>
      <c r="I17" s="47"/>
      <c r="J17" s="47"/>
      <c r="K17" s="47"/>
      <c r="L17" s="47"/>
      <c r="M17" s="47"/>
      <c r="N17" s="47"/>
      <c r="O17" s="47"/>
      <c r="P17" s="47"/>
      <c r="Q17" s="58">
        <v>46420030121</v>
      </c>
      <c r="R17" s="58">
        <v>46420030121</v>
      </c>
    </row>
    <row r="18" spans="1:18" x14ac:dyDescent="0.2">
      <c r="A18" s="23">
        <v>4</v>
      </c>
      <c r="B18" s="24">
        <v>4206</v>
      </c>
      <c r="C18" s="85" t="s">
        <v>63</v>
      </c>
      <c r="D18" s="1377">
        <v>0.12</v>
      </c>
      <c r="E18" s="28">
        <v>0.16</v>
      </c>
      <c r="F18" s="50">
        <v>0.04</v>
      </c>
      <c r="G18" s="51"/>
      <c r="H18" s="52" t="s">
        <v>42</v>
      </c>
      <c r="I18" s="30"/>
      <c r="J18" s="30"/>
      <c r="K18" s="30"/>
      <c r="L18" s="30"/>
      <c r="M18" s="30"/>
      <c r="N18" s="30"/>
      <c r="O18" s="30"/>
      <c r="P18" s="30"/>
      <c r="Q18" s="53">
        <v>46420030150</v>
      </c>
      <c r="R18" s="53">
        <v>46420030150</v>
      </c>
    </row>
    <row r="19" spans="1:18" x14ac:dyDescent="0.2">
      <c r="A19" s="40"/>
      <c r="B19" s="41"/>
      <c r="C19" s="54"/>
      <c r="D19" s="1378">
        <v>0.25</v>
      </c>
      <c r="E19" s="45">
        <v>0.56000000000000005</v>
      </c>
      <c r="F19" s="55">
        <v>0.31</v>
      </c>
      <c r="G19" s="56">
        <f>SUM(F18:F19)</f>
        <v>0.35</v>
      </c>
      <c r="H19" s="57" t="s">
        <v>42</v>
      </c>
      <c r="I19" s="47"/>
      <c r="J19" s="47"/>
      <c r="K19" s="47"/>
      <c r="L19" s="47"/>
      <c r="M19" s="47"/>
      <c r="N19" s="47"/>
      <c r="O19" s="47"/>
      <c r="P19" s="47"/>
      <c r="Q19" s="58">
        <v>46420030147</v>
      </c>
      <c r="R19" s="58">
        <v>46420030147</v>
      </c>
    </row>
    <row r="20" spans="1:18" x14ac:dyDescent="0.2">
      <c r="A20" s="32">
        <v>5</v>
      </c>
      <c r="B20" s="33">
        <v>4207</v>
      </c>
      <c r="C20" s="49" t="s">
        <v>64</v>
      </c>
      <c r="D20" s="1377">
        <v>0</v>
      </c>
      <c r="E20" s="28">
        <v>0.25</v>
      </c>
      <c r="F20" s="50">
        <v>0.25</v>
      </c>
      <c r="G20" s="51"/>
      <c r="H20" s="52" t="s">
        <v>65</v>
      </c>
      <c r="I20" s="30"/>
      <c r="J20" s="30"/>
      <c r="K20" s="30"/>
      <c r="L20" s="30"/>
      <c r="M20" s="30"/>
      <c r="N20" s="30"/>
      <c r="O20" s="30"/>
      <c r="P20" s="30"/>
      <c r="Q20" s="53">
        <v>46420030124</v>
      </c>
      <c r="R20" s="53">
        <v>46420030124</v>
      </c>
    </row>
    <row r="21" spans="1:18" x14ac:dyDescent="0.2">
      <c r="A21" s="32"/>
      <c r="B21" s="33"/>
      <c r="C21" s="49"/>
      <c r="D21" s="1378">
        <v>0.25</v>
      </c>
      <c r="E21" s="45">
        <v>0.32</v>
      </c>
      <c r="F21" s="55">
        <v>7.0000000000000007E-2</v>
      </c>
      <c r="G21" s="56">
        <f>SUM(F20:F21)</f>
        <v>0.32</v>
      </c>
      <c r="H21" s="57" t="s">
        <v>42</v>
      </c>
      <c r="I21" s="47"/>
      <c r="J21" s="47"/>
      <c r="K21" s="47"/>
      <c r="L21" s="47"/>
      <c r="M21" s="47"/>
      <c r="N21" s="47"/>
      <c r="O21" s="47"/>
      <c r="P21" s="47"/>
      <c r="Q21" s="58">
        <v>46420030124</v>
      </c>
      <c r="R21" s="58">
        <v>46420030124</v>
      </c>
    </row>
    <row r="22" spans="1:18" x14ac:dyDescent="0.2">
      <c r="A22" s="23">
        <v>6</v>
      </c>
      <c r="B22" s="24">
        <v>4208</v>
      </c>
      <c r="C22" s="85" t="s">
        <v>66</v>
      </c>
      <c r="D22" s="1377">
        <v>0</v>
      </c>
      <c r="E22" s="28">
        <v>0.9</v>
      </c>
      <c r="F22" s="50">
        <v>0.9</v>
      </c>
      <c r="G22" s="51"/>
      <c r="H22" s="52" t="s">
        <v>42</v>
      </c>
      <c r="I22" s="30"/>
      <c r="J22" s="30"/>
      <c r="K22" s="30"/>
      <c r="L22" s="30"/>
      <c r="M22" s="30"/>
      <c r="N22" s="30"/>
      <c r="O22" s="30"/>
      <c r="P22" s="30"/>
      <c r="Q22" s="53">
        <v>46420020115</v>
      </c>
      <c r="R22" s="53">
        <v>46420020115</v>
      </c>
    </row>
    <row r="23" spans="1:18" x14ac:dyDescent="0.2">
      <c r="A23" s="40"/>
      <c r="B23" s="41"/>
      <c r="C23" s="54"/>
      <c r="D23" s="1378">
        <v>0.9</v>
      </c>
      <c r="E23" s="45">
        <v>1.26</v>
      </c>
      <c r="F23" s="55">
        <v>0.36</v>
      </c>
      <c r="G23" s="56">
        <f>SUM(F22:F23)</f>
        <v>1.26</v>
      </c>
      <c r="H23" s="57" t="s">
        <v>10</v>
      </c>
      <c r="I23" s="47"/>
      <c r="J23" s="47"/>
      <c r="K23" s="47"/>
      <c r="L23" s="47"/>
      <c r="M23" s="47"/>
      <c r="N23" s="47"/>
      <c r="O23" s="47"/>
      <c r="P23" s="47"/>
      <c r="Q23" s="58">
        <v>46420020115</v>
      </c>
      <c r="R23" s="58">
        <v>46420020115</v>
      </c>
    </row>
    <row r="24" spans="1:18" x14ac:dyDescent="0.2">
      <c r="A24" s="86">
        <v>7</v>
      </c>
      <c r="B24" s="87">
        <v>4209</v>
      </c>
      <c r="C24" s="88" t="s">
        <v>67</v>
      </c>
      <c r="D24" s="469">
        <v>0</v>
      </c>
      <c r="E24" s="470">
        <v>0.13</v>
      </c>
      <c r="F24" s="1355">
        <v>0.13</v>
      </c>
      <c r="G24" s="1356">
        <f>F24</f>
        <v>0.13</v>
      </c>
      <c r="H24" s="91" t="s">
        <v>42</v>
      </c>
      <c r="I24" s="92"/>
      <c r="J24" s="92"/>
      <c r="K24" s="92"/>
      <c r="L24" s="92"/>
      <c r="M24" s="92"/>
      <c r="N24" s="92"/>
      <c r="O24" s="92"/>
      <c r="P24" s="92"/>
      <c r="Q24" s="93">
        <v>46420020114</v>
      </c>
      <c r="R24" s="93">
        <v>46420020114</v>
      </c>
    </row>
    <row r="25" spans="1:18" s="96" customFormat="1" x14ac:dyDescent="0.2">
      <c r="A25" s="32">
        <v>8</v>
      </c>
      <c r="B25" s="33">
        <v>4214</v>
      </c>
      <c r="C25" s="34" t="s">
        <v>68</v>
      </c>
      <c r="D25" s="425">
        <v>0</v>
      </c>
      <c r="E25" s="426">
        <v>1.4700000000000002</v>
      </c>
      <c r="F25" s="175">
        <v>1.47</v>
      </c>
      <c r="G25" s="1359">
        <f>F25</f>
        <v>1.47</v>
      </c>
      <c r="H25" s="95" t="s">
        <v>42</v>
      </c>
      <c r="I25" s="86"/>
      <c r="J25" s="86"/>
      <c r="K25" s="86"/>
      <c r="L25" s="86"/>
      <c r="M25" s="86"/>
      <c r="N25" s="86"/>
      <c r="O25" s="86"/>
      <c r="P25" s="86"/>
      <c r="Q25" s="86">
        <v>46420050049</v>
      </c>
      <c r="R25" s="31">
        <v>46420050049</v>
      </c>
    </row>
    <row r="26" spans="1:18" x14ac:dyDescent="0.2">
      <c r="A26" s="23">
        <v>9</v>
      </c>
      <c r="B26" s="24">
        <v>4215</v>
      </c>
      <c r="C26" s="85" t="s">
        <v>69</v>
      </c>
      <c r="D26" s="1377">
        <v>0</v>
      </c>
      <c r="E26" s="28">
        <v>1.55</v>
      </c>
      <c r="F26" s="50">
        <v>1.55</v>
      </c>
      <c r="G26" s="51"/>
      <c r="H26" s="52" t="s">
        <v>42</v>
      </c>
      <c r="I26" s="30"/>
      <c r="J26" s="30"/>
      <c r="K26" s="30"/>
      <c r="L26" s="30"/>
      <c r="M26" s="30"/>
      <c r="N26" s="30"/>
      <c r="O26" s="30"/>
      <c r="P26" s="30"/>
      <c r="Q26" s="30">
        <v>46420040096</v>
      </c>
      <c r="R26" s="53">
        <v>46420040096</v>
      </c>
    </row>
    <row r="27" spans="1:18" x14ac:dyDescent="0.2">
      <c r="A27" s="40"/>
      <c r="B27" s="41"/>
      <c r="C27" s="54"/>
      <c r="D27" s="1378">
        <v>1.55</v>
      </c>
      <c r="E27" s="45">
        <v>3.48</v>
      </c>
      <c r="F27" s="55">
        <v>1.93</v>
      </c>
      <c r="G27" s="56">
        <f>SUM(F26:F27)</f>
        <v>3.48</v>
      </c>
      <c r="H27" s="57" t="s">
        <v>42</v>
      </c>
      <c r="I27" s="47"/>
      <c r="J27" s="47"/>
      <c r="K27" s="47"/>
      <c r="L27" s="47"/>
      <c r="M27" s="47"/>
      <c r="N27" s="47"/>
      <c r="O27" s="47"/>
      <c r="P27" s="47"/>
      <c r="Q27" s="47">
        <v>46420040096</v>
      </c>
      <c r="R27" s="58">
        <v>46420050047</v>
      </c>
    </row>
    <row r="28" spans="1:18" x14ac:dyDescent="0.2">
      <c r="A28" s="23">
        <v>10</v>
      </c>
      <c r="B28" s="24">
        <v>4217</v>
      </c>
      <c r="C28" s="85" t="s">
        <v>70</v>
      </c>
      <c r="D28" s="1377">
        <v>0</v>
      </c>
      <c r="E28" s="28">
        <v>0.22</v>
      </c>
      <c r="F28" s="50">
        <v>0.22</v>
      </c>
      <c r="G28" s="51"/>
      <c r="H28" s="52" t="s">
        <v>42</v>
      </c>
      <c r="I28" s="30"/>
      <c r="J28" s="30"/>
      <c r="K28" s="30"/>
      <c r="L28" s="30"/>
      <c r="M28" s="30"/>
      <c r="N28" s="30"/>
      <c r="O28" s="30"/>
      <c r="P28" s="30"/>
      <c r="Q28" s="53">
        <v>46420040098</v>
      </c>
      <c r="R28" s="53">
        <v>46420040098</v>
      </c>
    </row>
    <row r="29" spans="1:18" x14ac:dyDescent="0.2">
      <c r="A29" s="40"/>
      <c r="B29" s="41"/>
      <c r="C29" s="54"/>
      <c r="D29" s="1378">
        <v>0.22</v>
      </c>
      <c r="E29" s="45">
        <v>0.31</v>
      </c>
      <c r="F29" s="55">
        <v>0.09</v>
      </c>
      <c r="G29" s="56">
        <f>SUM(F28:F29)</f>
        <v>0.31</v>
      </c>
      <c r="H29" s="57" t="s">
        <v>10</v>
      </c>
      <c r="I29" s="47"/>
      <c r="J29" s="47"/>
      <c r="K29" s="47"/>
      <c r="L29" s="47"/>
      <c r="M29" s="47"/>
      <c r="N29" s="47"/>
      <c r="O29" s="47"/>
      <c r="P29" s="47"/>
      <c r="Q29" s="58">
        <v>46420040098</v>
      </c>
      <c r="R29" s="58">
        <v>46420040098</v>
      </c>
    </row>
    <row r="30" spans="1:18" x14ac:dyDescent="0.2">
      <c r="A30" s="32">
        <v>11</v>
      </c>
      <c r="B30" s="33">
        <v>4218</v>
      </c>
      <c r="C30" s="34" t="s">
        <v>71</v>
      </c>
      <c r="D30" s="425">
        <v>0</v>
      </c>
      <c r="E30" s="426">
        <v>0.75</v>
      </c>
      <c r="F30" s="50">
        <v>0.75</v>
      </c>
      <c r="G30" s="51"/>
      <c r="H30" s="29" t="s">
        <v>42</v>
      </c>
      <c r="I30" s="30"/>
      <c r="J30" s="30"/>
      <c r="K30" s="30"/>
      <c r="L30" s="30"/>
      <c r="M30" s="30"/>
      <c r="N30" s="30"/>
      <c r="O30" s="30"/>
      <c r="P30" s="30"/>
      <c r="Q30" s="30">
        <v>46420010260</v>
      </c>
      <c r="R30" s="31">
        <v>46420010260</v>
      </c>
    </row>
    <row r="31" spans="1:18" x14ac:dyDescent="0.2">
      <c r="A31" s="32"/>
      <c r="B31" s="33"/>
      <c r="C31" s="34"/>
      <c r="D31" s="465">
        <v>0.75</v>
      </c>
      <c r="E31" s="466">
        <v>3.2</v>
      </c>
      <c r="F31" s="1357">
        <v>2.4500000000000002</v>
      </c>
      <c r="G31" s="1358"/>
      <c r="H31" s="37" t="s">
        <v>42</v>
      </c>
      <c r="I31" s="38"/>
      <c r="J31" s="38"/>
      <c r="K31" s="38"/>
      <c r="L31" s="38"/>
      <c r="M31" s="38"/>
      <c r="N31" s="38"/>
      <c r="O31" s="38"/>
      <c r="P31" s="38"/>
      <c r="Q31" s="38">
        <v>46420010260</v>
      </c>
      <c r="R31" s="39">
        <v>46420040094</v>
      </c>
    </row>
    <row r="32" spans="1:18" x14ac:dyDescent="0.2">
      <c r="A32" s="32"/>
      <c r="B32" s="33"/>
      <c r="C32" s="34"/>
      <c r="D32" s="429">
        <v>3.2</v>
      </c>
      <c r="E32" s="430">
        <v>4.92</v>
      </c>
      <c r="F32" s="55">
        <v>1.72</v>
      </c>
      <c r="G32" s="56">
        <f>SUM(F30:F32)</f>
        <v>4.92</v>
      </c>
      <c r="H32" s="46" t="s">
        <v>42</v>
      </c>
      <c r="I32" s="47"/>
      <c r="J32" s="47"/>
      <c r="K32" s="47"/>
      <c r="L32" s="47"/>
      <c r="M32" s="47"/>
      <c r="N32" s="47"/>
      <c r="O32" s="47"/>
      <c r="P32" s="47"/>
      <c r="Q32" s="47">
        <v>46420010260</v>
      </c>
      <c r="R32" s="48">
        <v>46420060186</v>
      </c>
    </row>
    <row r="33" spans="1:18" x14ac:dyDescent="0.2">
      <c r="A33" s="23">
        <v>12</v>
      </c>
      <c r="B33" s="24">
        <v>4219</v>
      </c>
      <c r="C33" s="25" t="s">
        <v>72</v>
      </c>
      <c r="D33" s="465">
        <v>0.24</v>
      </c>
      <c r="E33" s="466">
        <v>0.57000000000000006</v>
      </c>
      <c r="F33" s="1357">
        <v>0.33</v>
      </c>
      <c r="G33" s="1358">
        <f>F33</f>
        <v>0.33</v>
      </c>
      <c r="H33" s="37" t="s">
        <v>42</v>
      </c>
      <c r="I33" s="92"/>
      <c r="J33" s="92"/>
      <c r="K33" s="92"/>
      <c r="L33" s="92"/>
      <c r="M33" s="92"/>
      <c r="N33" s="92"/>
      <c r="O33" s="92"/>
      <c r="P33" s="92"/>
      <c r="Q33" s="97">
        <v>46420060188</v>
      </c>
      <c r="R33" s="97">
        <v>46420060188</v>
      </c>
    </row>
    <row r="34" spans="1:18" x14ac:dyDescent="0.2">
      <c r="A34" s="86">
        <v>13</v>
      </c>
      <c r="B34" s="98">
        <v>4222</v>
      </c>
      <c r="C34" s="88" t="s">
        <v>73</v>
      </c>
      <c r="D34" s="425">
        <v>0</v>
      </c>
      <c r="E34" s="426">
        <v>2.5</v>
      </c>
      <c r="F34" s="50">
        <v>2.5</v>
      </c>
      <c r="G34" s="51">
        <f>F34</f>
        <v>2.5</v>
      </c>
      <c r="H34" s="29" t="s">
        <v>42</v>
      </c>
      <c r="I34" s="92"/>
      <c r="J34" s="92"/>
      <c r="K34" s="92"/>
      <c r="L34" s="92"/>
      <c r="M34" s="92"/>
      <c r="N34" s="92"/>
      <c r="O34" s="92"/>
      <c r="P34" s="92"/>
      <c r="Q34" s="53">
        <v>46420060190</v>
      </c>
      <c r="R34" s="53">
        <v>46420060190</v>
      </c>
    </row>
    <row r="35" spans="1:18" x14ac:dyDescent="0.2">
      <c r="A35" s="40">
        <v>14</v>
      </c>
      <c r="B35" s="41">
        <v>4224</v>
      </c>
      <c r="C35" s="54" t="s">
        <v>74</v>
      </c>
      <c r="D35" s="440">
        <v>0</v>
      </c>
      <c r="E35" s="433">
        <v>0.84</v>
      </c>
      <c r="F35" s="175">
        <v>0.84</v>
      </c>
      <c r="G35" s="176">
        <f>F35</f>
        <v>0.84</v>
      </c>
      <c r="H35" s="101" t="s">
        <v>42</v>
      </c>
      <c r="I35" s="92"/>
      <c r="J35" s="92"/>
      <c r="K35" s="92"/>
      <c r="L35" s="92"/>
      <c r="M35" s="92"/>
      <c r="N35" s="92"/>
      <c r="O35" s="92"/>
      <c r="P35" s="92"/>
      <c r="Q35" s="102">
        <v>46420010261</v>
      </c>
      <c r="R35" s="102">
        <v>46420010261</v>
      </c>
    </row>
    <row r="36" spans="1:18" x14ac:dyDescent="0.2">
      <c r="A36" s="23">
        <v>15</v>
      </c>
      <c r="B36" s="24">
        <v>4225</v>
      </c>
      <c r="C36" s="85" t="s">
        <v>75</v>
      </c>
      <c r="D36" s="1377">
        <v>0</v>
      </c>
      <c r="E36" s="28">
        <v>2.33</v>
      </c>
      <c r="F36" s="50">
        <v>2.33</v>
      </c>
      <c r="G36" s="51"/>
      <c r="H36" s="52" t="s">
        <v>42</v>
      </c>
      <c r="I36" s="30"/>
      <c r="J36" s="30"/>
      <c r="K36" s="30"/>
      <c r="L36" s="30"/>
      <c r="M36" s="30"/>
      <c r="N36" s="30"/>
      <c r="O36" s="30"/>
      <c r="P36" s="30"/>
      <c r="Q36" s="53">
        <v>46420010259</v>
      </c>
      <c r="R36" s="53">
        <v>46420010259</v>
      </c>
    </row>
    <row r="37" spans="1:18" x14ac:dyDescent="0.2">
      <c r="A37" s="32"/>
      <c r="B37" s="33"/>
      <c r="C37" s="49"/>
      <c r="D37" s="1387">
        <v>2.33</v>
      </c>
      <c r="E37" s="105">
        <v>2.5299999999999998</v>
      </c>
      <c r="F37" s="103">
        <v>0.2</v>
      </c>
      <c r="G37" s="104"/>
      <c r="H37" s="106" t="s">
        <v>42</v>
      </c>
      <c r="I37" s="107"/>
      <c r="J37" s="107"/>
      <c r="K37" s="107"/>
      <c r="L37" s="107"/>
      <c r="M37" s="107"/>
      <c r="N37" s="107"/>
      <c r="O37" s="107"/>
      <c r="P37" s="107"/>
      <c r="Q37" s="108" t="s">
        <v>76</v>
      </c>
      <c r="R37" s="109">
        <v>46420010033001</v>
      </c>
    </row>
    <row r="38" spans="1:18" x14ac:dyDescent="0.2">
      <c r="A38" s="40"/>
      <c r="B38" s="41"/>
      <c r="C38" s="54"/>
      <c r="D38" s="1378">
        <v>2.5300000000000002</v>
      </c>
      <c r="E38" s="45">
        <v>3.3400000000000003</v>
      </c>
      <c r="F38" s="55">
        <v>0.81</v>
      </c>
      <c r="G38" s="56">
        <f>SUM(F36:F38)</f>
        <v>3.3400000000000003</v>
      </c>
      <c r="H38" s="57" t="s">
        <v>42</v>
      </c>
      <c r="I38" s="47"/>
      <c r="J38" s="47"/>
      <c r="K38" s="47"/>
      <c r="L38" s="47"/>
      <c r="M38" s="47"/>
      <c r="N38" s="47"/>
      <c r="O38" s="47"/>
      <c r="P38" s="47"/>
      <c r="Q38" s="58">
        <v>46420010287</v>
      </c>
      <c r="R38" s="58">
        <v>46420010287</v>
      </c>
    </row>
    <row r="39" spans="1:18" x14ac:dyDescent="0.2">
      <c r="A39" s="32">
        <v>16</v>
      </c>
      <c r="B39" s="33">
        <v>4227</v>
      </c>
      <c r="C39" s="49" t="s">
        <v>77</v>
      </c>
      <c r="D39" s="1377">
        <v>0</v>
      </c>
      <c r="E39" s="28">
        <v>0.26</v>
      </c>
      <c r="F39" s="50">
        <v>0.26</v>
      </c>
      <c r="G39" s="51"/>
      <c r="H39" s="52" t="s">
        <v>42</v>
      </c>
      <c r="I39" s="30"/>
      <c r="J39" s="30"/>
      <c r="K39" s="30"/>
      <c r="L39" s="30"/>
      <c r="M39" s="30"/>
      <c r="N39" s="30"/>
      <c r="O39" s="30"/>
      <c r="P39" s="30"/>
      <c r="Q39" s="53">
        <v>46420010255</v>
      </c>
      <c r="R39" s="53">
        <v>46420010255</v>
      </c>
    </row>
    <row r="40" spans="1:18" x14ac:dyDescent="0.2">
      <c r="A40" s="40"/>
      <c r="B40" s="41"/>
      <c r="C40" s="54"/>
      <c r="D40" s="1378">
        <v>0.26</v>
      </c>
      <c r="E40" s="45">
        <v>0.91999999999999993</v>
      </c>
      <c r="F40" s="55">
        <v>0.66</v>
      </c>
      <c r="G40" s="56">
        <f>SUM(F39:F40)</f>
        <v>0.92</v>
      </c>
      <c r="H40" s="57" t="s">
        <v>42</v>
      </c>
      <c r="I40" s="47"/>
      <c r="J40" s="47"/>
      <c r="K40" s="47"/>
      <c r="L40" s="47"/>
      <c r="M40" s="47"/>
      <c r="N40" s="47"/>
      <c r="O40" s="47"/>
      <c r="P40" s="47"/>
      <c r="Q40" s="58">
        <v>46420010851</v>
      </c>
      <c r="R40" s="58">
        <v>46420010851</v>
      </c>
    </row>
    <row r="41" spans="1:18" ht="3.75" customHeight="1" x14ac:dyDescent="0.2"/>
    <row r="42" spans="1:18" ht="12.75" customHeight="1" x14ac:dyDescent="0.2">
      <c r="A42" s="63" t="s">
        <v>78</v>
      </c>
      <c r="B42" s="64"/>
      <c r="C42" s="65"/>
      <c r="D42" s="65"/>
      <c r="E42" s="66"/>
      <c r="F42" s="67">
        <f>SUM(F11:F40)</f>
        <v>28.229999999999997</v>
      </c>
      <c r="G42" s="1202"/>
      <c r="H42" s="68"/>
      <c r="I42" s="16"/>
      <c r="J42" s="69"/>
      <c r="K42" s="70" t="s">
        <v>46</v>
      </c>
      <c r="L42" s="71">
        <f>SUM(L11:L40)</f>
        <v>0</v>
      </c>
      <c r="M42" s="71">
        <f>SUM(M11:M40)</f>
        <v>0</v>
      </c>
      <c r="N42" s="62"/>
      <c r="O42" s="70" t="s">
        <v>1</v>
      </c>
      <c r="P42" s="71">
        <f>SUM(P11:P40)</f>
        <v>0</v>
      </c>
      <c r="Q42" s="62"/>
    </row>
    <row r="43" spans="1:18" ht="12.75" customHeight="1" x14ac:dyDescent="0.2">
      <c r="A43" s="72" t="s">
        <v>47</v>
      </c>
      <c r="B43" s="73"/>
      <c r="C43" s="74"/>
      <c r="D43" s="74"/>
      <c r="E43" s="75"/>
      <c r="F43" s="955">
        <f>SUMIF(H11:H40,"melnais",F11:F40)</f>
        <v>0.73</v>
      </c>
      <c r="G43" s="1203"/>
      <c r="H43" s="76"/>
      <c r="I43" s="77"/>
      <c r="J43" s="62"/>
      <c r="K43" s="62"/>
      <c r="L43" s="78"/>
      <c r="M43" s="78"/>
      <c r="N43" s="62"/>
      <c r="O43" s="62"/>
      <c r="P43" s="62"/>
      <c r="Q43" s="62"/>
    </row>
    <row r="44" spans="1:18" ht="12.75" customHeight="1" x14ac:dyDescent="0.2">
      <c r="A44" s="72" t="s">
        <v>48</v>
      </c>
      <c r="B44" s="73"/>
      <c r="C44" s="74"/>
      <c r="D44" s="74"/>
      <c r="E44" s="75"/>
      <c r="F44" s="955">
        <f>SUMIF(H11:H40,"bruģis",F11:F40)</f>
        <v>0.25</v>
      </c>
      <c r="G44" s="1203"/>
      <c r="I44" s="16"/>
      <c r="J44" s="62"/>
      <c r="N44" s="62"/>
      <c r="O44" s="62"/>
      <c r="P44" s="62"/>
      <c r="Q44" s="62"/>
    </row>
    <row r="45" spans="1:18" ht="12.75" customHeight="1" x14ac:dyDescent="0.2">
      <c r="A45" s="72" t="s">
        <v>49</v>
      </c>
      <c r="B45" s="73"/>
      <c r="C45" s="74"/>
      <c r="D45" s="74"/>
      <c r="E45" s="75"/>
      <c r="F45" s="955">
        <f>SUMIF(H11:H40,"grants",F11:F40)</f>
        <v>26.799999999999997</v>
      </c>
      <c r="G45" s="1203"/>
      <c r="I45" s="16"/>
      <c r="J45" s="62"/>
      <c r="N45" s="62"/>
      <c r="O45" s="62"/>
      <c r="P45" s="62"/>
      <c r="Q45" s="62"/>
    </row>
    <row r="46" spans="1:18" ht="12.75" customHeight="1" x14ac:dyDescent="0.2">
      <c r="A46" s="72" t="s">
        <v>50</v>
      </c>
      <c r="B46" s="73"/>
      <c r="C46" s="74"/>
      <c r="D46" s="74"/>
      <c r="E46" s="75"/>
      <c r="F46" s="955">
        <f>SUMIF(H11:H40,"cits segums",F11:F40)</f>
        <v>0.44999999999999996</v>
      </c>
      <c r="G46" s="1203"/>
      <c r="H46" s="77"/>
      <c r="I46" s="16"/>
      <c r="J46" s="79"/>
      <c r="N46" s="62"/>
      <c r="O46" s="62"/>
      <c r="P46" s="62"/>
      <c r="Q46" s="62"/>
    </row>
    <row r="47" spans="1:18" ht="5.25" customHeight="1" x14ac:dyDescent="0.2">
      <c r="D47" s="9"/>
      <c r="E47" s="9"/>
      <c r="F47" s="80"/>
      <c r="G47" s="80"/>
      <c r="H47" s="60"/>
      <c r="I47" s="16"/>
      <c r="J47" s="62"/>
      <c r="N47" s="62"/>
      <c r="O47" s="62"/>
      <c r="P47" s="62"/>
      <c r="Q47" s="62"/>
    </row>
    <row r="48" spans="1:18" ht="12.75" customHeight="1" x14ac:dyDescent="0.2">
      <c r="A48" s="5"/>
      <c r="B48" s="5"/>
      <c r="C48" s="6" t="s">
        <v>51</v>
      </c>
      <c r="D48" s="1720" t="str">
        <f>KOPA!$A$31</f>
        <v>2022.gada 18.oktobris</v>
      </c>
      <c r="E48" s="1720"/>
      <c r="F48" s="1720"/>
      <c r="G48" s="82"/>
      <c r="H48" s="81"/>
      <c r="I48" s="81"/>
      <c r="J48" s="82"/>
      <c r="K48" s="82"/>
      <c r="O48" s="62"/>
      <c r="P48" s="62"/>
      <c r="Q48" s="62"/>
    </row>
    <row r="49" spans="1:18" ht="12.75" customHeight="1" x14ac:dyDescent="0.2">
      <c r="A49" s="5"/>
      <c r="B49" s="5"/>
      <c r="C49" s="6" t="s">
        <v>52</v>
      </c>
      <c r="D49" s="1720" t="s">
        <v>53</v>
      </c>
      <c r="E49" s="1720"/>
      <c r="F49" s="1720"/>
      <c r="G49" s="1720"/>
      <c r="H49" s="1720"/>
      <c r="I49" s="1720"/>
      <c r="J49" s="1720"/>
      <c r="K49" s="1720"/>
      <c r="M49" s="83"/>
      <c r="N49" s="83"/>
      <c r="O49" s="62"/>
      <c r="P49" s="1725" t="s">
        <v>572</v>
      </c>
      <c r="Q49" s="1725"/>
      <c r="R49" s="1725"/>
    </row>
    <row r="50" spans="1:18" ht="12.75" customHeight="1" x14ac:dyDescent="0.2">
      <c r="A50" s="5"/>
      <c r="B50" s="5"/>
      <c r="C50" s="6"/>
      <c r="D50" s="1721" t="s">
        <v>54</v>
      </c>
      <c r="E50" s="1721"/>
      <c r="F50" s="1721"/>
      <c r="G50" s="1721"/>
      <c r="H50" s="1721"/>
      <c r="I50" s="1721"/>
      <c r="J50" s="1721"/>
      <c r="K50" s="1721"/>
      <c r="M50" s="1722" t="s">
        <v>55</v>
      </c>
      <c r="N50" s="1722"/>
      <c r="O50" s="62"/>
      <c r="P50" s="1725"/>
      <c r="Q50" s="1725"/>
      <c r="R50" s="1725"/>
    </row>
    <row r="51" spans="1:18" x14ac:dyDescent="0.2">
      <c r="A51" s="5"/>
      <c r="B51" s="5"/>
      <c r="C51" s="6" t="s">
        <v>51</v>
      </c>
      <c r="D51" s="1728" t="str">
        <f>D48</f>
        <v>2022.gada 18.oktobris</v>
      </c>
      <c r="E51" s="1728"/>
      <c r="F51" s="1728"/>
      <c r="G51" s="82"/>
      <c r="H51" s="81"/>
      <c r="I51" s="81"/>
      <c r="J51" s="82"/>
      <c r="K51" s="82"/>
      <c r="O51" s="62"/>
      <c r="P51" s="1725"/>
      <c r="Q51" s="1725"/>
      <c r="R51" s="1725"/>
    </row>
    <row r="52" spans="1:18" x14ac:dyDescent="0.2">
      <c r="A52" s="5"/>
      <c r="B52" s="5"/>
      <c r="C52" s="6" t="s">
        <v>56</v>
      </c>
      <c r="D52" s="1720" t="str">
        <f>KOPA!$N$31</f>
        <v>Dobeles novada domes priekšsēdētājs Ivars Gorskis</v>
      </c>
      <c r="E52" s="1720"/>
      <c r="F52" s="1720"/>
      <c r="G52" s="1720"/>
      <c r="H52" s="1720"/>
      <c r="I52" s="1720"/>
      <c r="J52" s="1720"/>
      <c r="K52" s="1720"/>
      <c r="M52" s="83"/>
      <c r="N52" s="83"/>
      <c r="O52" s="62"/>
      <c r="P52" s="824"/>
      <c r="Q52" s="824"/>
      <c r="R52" s="824"/>
    </row>
    <row r="53" spans="1:18" x14ac:dyDescent="0.2">
      <c r="A53" s="5"/>
      <c r="B53" s="5"/>
      <c r="C53" s="6"/>
      <c r="D53" s="1721" t="s">
        <v>54</v>
      </c>
      <c r="E53" s="1721"/>
      <c r="F53" s="1721"/>
      <c r="G53" s="1721"/>
      <c r="H53" s="1721"/>
      <c r="I53" s="1721"/>
      <c r="J53" s="1721"/>
      <c r="K53" s="1721"/>
      <c r="M53" s="1722" t="s">
        <v>55</v>
      </c>
      <c r="N53" s="1722"/>
      <c r="O53" s="62"/>
      <c r="P53" s="824"/>
      <c r="Q53" s="824"/>
      <c r="R53" s="824"/>
    </row>
    <row r="54" spans="1:18" x14ac:dyDescent="0.2">
      <c r="A54" s="5"/>
      <c r="B54" s="5"/>
      <c r="C54" s="6" t="s">
        <v>51</v>
      </c>
      <c r="D54" s="84" t="s">
        <v>57</v>
      </c>
      <c r="E54" s="84"/>
      <c r="F54" s="84"/>
      <c r="G54" s="81"/>
      <c r="H54" s="81"/>
      <c r="I54" s="81"/>
      <c r="J54" s="82"/>
      <c r="K54" s="82"/>
      <c r="O54" s="62"/>
      <c r="P54" s="62"/>
      <c r="Q54" s="62"/>
    </row>
    <row r="55" spans="1:18" x14ac:dyDescent="0.2">
      <c r="A55" s="5"/>
      <c r="B55" s="5"/>
      <c r="C55" s="6" t="s">
        <v>58</v>
      </c>
      <c r="D55" s="1720" t="s">
        <v>1088</v>
      </c>
      <c r="E55" s="1720"/>
      <c r="F55" s="1720"/>
      <c r="G55" s="1720"/>
      <c r="H55" s="1720"/>
      <c r="I55" s="1720"/>
      <c r="J55" s="1720"/>
      <c r="K55" s="1720"/>
      <c r="M55" s="83"/>
      <c r="N55" s="83"/>
      <c r="O55" s="62"/>
      <c r="P55" s="62"/>
      <c r="Q55" s="62"/>
    </row>
    <row r="56" spans="1:18" x14ac:dyDescent="0.2">
      <c r="D56" s="1721" t="s">
        <v>54</v>
      </c>
      <c r="E56" s="1721"/>
      <c r="F56" s="1721"/>
      <c r="G56" s="1721"/>
      <c r="H56" s="1721"/>
      <c r="I56" s="1721"/>
      <c r="J56" s="1721"/>
      <c r="K56" s="1721"/>
      <c r="M56" s="1722" t="s">
        <v>55</v>
      </c>
      <c r="N56" s="1722"/>
    </row>
  </sheetData>
  <sheetProtection selectLockedCells="1" selectUnlockedCells="1"/>
  <mergeCells count="35"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  <mergeCell ref="M56:N56"/>
    <mergeCell ref="Q8:Q9"/>
    <mergeCell ref="D52:K52"/>
    <mergeCell ref="D53:K53"/>
    <mergeCell ref="M53:N53"/>
    <mergeCell ref="D55:K55"/>
    <mergeCell ref="F8:G8"/>
    <mergeCell ref="F10:G10"/>
    <mergeCell ref="P49:R51"/>
    <mergeCell ref="D51:F51"/>
    <mergeCell ref="I8:I9"/>
    <mergeCell ref="J8:K8"/>
    <mergeCell ref="L8:L9"/>
    <mergeCell ref="D56:K56"/>
    <mergeCell ref="B10:C10"/>
    <mergeCell ref="D48:F48"/>
    <mergeCell ref="D49:K49"/>
    <mergeCell ref="D50:K50"/>
    <mergeCell ref="M50:N50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  <rowBreaks count="1" manualBreakCount="1">
    <brk id="40" max="16383" man="1"/>
  </rowBreaks>
  <ignoredErrors>
    <ignoredError sqref="G13:G40" formulaRange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3A023-05F1-4360-8CA0-ADDEBA188C38}">
  <sheetPr codeName="Sheet50">
    <tabColor theme="2" tint="-0.249977111117893"/>
  </sheetPr>
  <dimension ref="A1:V36"/>
  <sheetViews>
    <sheetView showGridLines="0" view="pageLayout" zoomScaleNormal="100" zoomScaleSheetLayoutView="100" workbookViewId="0">
      <selection activeCell="A6" sqref="A6:A9"/>
    </sheetView>
  </sheetViews>
  <sheetFormatPr defaultColWidth="8.85546875"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3.28515625" customWidth="1"/>
  </cols>
  <sheetData>
    <row r="1" spans="1:22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2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2" s="9" customFormat="1" ht="15" customHeight="1" x14ac:dyDescent="0.2">
      <c r="A3" s="5"/>
      <c r="B3" s="5"/>
      <c r="C3" s="6"/>
      <c r="D3" s="1702" t="s">
        <v>728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2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2" s="16" customFormat="1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2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  <c r="S6" s="946"/>
    </row>
    <row r="7" spans="1:22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  <c r="S7" s="946"/>
    </row>
    <row r="8" spans="1:22" ht="15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  <c r="S8" s="946"/>
    </row>
    <row r="9" spans="1:22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  <c r="S9" s="946"/>
    </row>
    <row r="10" spans="1:22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7"/>
    </row>
    <row r="11" spans="1:22" ht="11.25" customHeight="1" x14ac:dyDescent="0.2">
      <c r="A11" s="977">
        <v>1</v>
      </c>
      <c r="B11" s="1064">
        <v>101</v>
      </c>
      <c r="C11" s="1065" t="s">
        <v>1011</v>
      </c>
      <c r="D11" s="978">
        <v>0</v>
      </c>
      <c r="E11" s="978">
        <v>1.22</v>
      </c>
      <c r="F11" s="979">
        <v>1.22</v>
      </c>
      <c r="G11" s="980"/>
      <c r="H11" s="1490" t="s">
        <v>44</v>
      </c>
      <c r="I11" s="981"/>
      <c r="J11" s="981"/>
      <c r="K11" s="981"/>
      <c r="L11" s="981"/>
      <c r="M11" s="981"/>
      <c r="N11" s="981"/>
      <c r="O11" s="981"/>
      <c r="P11" s="981"/>
      <c r="Q11" s="981"/>
      <c r="R11" s="981">
        <v>46250030077</v>
      </c>
      <c r="S11" s="948"/>
      <c r="T11" s="841"/>
      <c r="U11" s="841"/>
      <c r="V11" s="841"/>
    </row>
    <row r="12" spans="1:22" ht="11.25" customHeight="1" x14ac:dyDescent="0.2">
      <c r="A12" s="982"/>
      <c r="B12" s="998"/>
      <c r="C12" s="1087"/>
      <c r="D12" s="983">
        <v>1.22</v>
      </c>
      <c r="E12" s="983">
        <v>1.31</v>
      </c>
      <c r="F12" s="984">
        <v>0.09</v>
      </c>
      <c r="G12" s="985"/>
      <c r="H12" s="1491" t="s">
        <v>42</v>
      </c>
      <c r="I12" s="986"/>
      <c r="J12" s="986"/>
      <c r="K12" s="986"/>
      <c r="L12" s="986"/>
      <c r="M12" s="986"/>
      <c r="N12" s="986"/>
      <c r="O12" s="986"/>
      <c r="P12" s="986"/>
      <c r="Q12" s="986"/>
      <c r="R12" s="986">
        <v>46250030077</v>
      </c>
      <c r="S12" s="948"/>
    </row>
    <row r="13" spans="1:22" ht="11.25" customHeight="1" x14ac:dyDescent="0.2">
      <c r="A13" s="982"/>
      <c r="B13" s="1082"/>
      <c r="C13" s="1105"/>
      <c r="D13" s="988">
        <v>1.31</v>
      </c>
      <c r="E13" s="988">
        <v>1.52</v>
      </c>
      <c r="F13" s="989">
        <v>0.21</v>
      </c>
      <c r="G13" s="990">
        <f>SUM(F11:F13)</f>
        <v>1.52</v>
      </c>
      <c r="H13" s="1492" t="s">
        <v>44</v>
      </c>
      <c r="I13" s="991"/>
      <c r="J13" s="991"/>
      <c r="K13" s="991"/>
      <c r="L13" s="991"/>
      <c r="M13" s="991"/>
      <c r="N13" s="991"/>
      <c r="O13" s="991"/>
      <c r="P13" s="991"/>
      <c r="Q13" s="991"/>
      <c r="R13" s="991">
        <v>46250030077</v>
      </c>
      <c r="S13" s="948"/>
    </row>
    <row r="14" spans="1:22" ht="11.25" customHeight="1" x14ac:dyDescent="0.2">
      <c r="A14" s="977">
        <v>2</v>
      </c>
      <c r="B14" s="998">
        <v>102</v>
      </c>
      <c r="C14" s="1087" t="s">
        <v>1012</v>
      </c>
      <c r="D14" s="1106">
        <v>0</v>
      </c>
      <c r="E14" s="1106">
        <v>0.98</v>
      </c>
      <c r="F14" s="1107">
        <v>0.98</v>
      </c>
      <c r="G14" s="1108"/>
      <c r="H14" s="1493" t="s">
        <v>42</v>
      </c>
      <c r="I14" s="1109"/>
      <c r="J14" s="1109"/>
      <c r="K14" s="1109"/>
      <c r="L14" s="1109"/>
      <c r="M14" s="1109"/>
      <c r="N14" s="1109"/>
      <c r="O14" s="1109"/>
      <c r="P14" s="1109"/>
      <c r="Q14" s="1109"/>
      <c r="R14" s="1109">
        <v>46250020037</v>
      </c>
      <c r="S14" s="948"/>
    </row>
    <row r="15" spans="1:22" ht="11.25" customHeight="1" x14ac:dyDescent="0.2">
      <c r="A15" s="987"/>
      <c r="B15" s="1082"/>
      <c r="C15" s="1085"/>
      <c r="D15" s="988">
        <v>0.98</v>
      </c>
      <c r="E15" s="988">
        <v>2.46</v>
      </c>
      <c r="F15" s="989">
        <v>1.48</v>
      </c>
      <c r="G15" s="990">
        <f>SUM(F14:F15)</f>
        <v>2.46</v>
      </c>
      <c r="H15" s="1492" t="s">
        <v>42</v>
      </c>
      <c r="I15" s="991"/>
      <c r="J15" s="991"/>
      <c r="K15" s="991"/>
      <c r="L15" s="991"/>
      <c r="M15" s="991"/>
      <c r="N15" s="991"/>
      <c r="O15" s="991"/>
      <c r="P15" s="991"/>
      <c r="Q15" s="991"/>
      <c r="R15" s="991">
        <v>46250030078</v>
      </c>
      <c r="S15" s="948"/>
    </row>
    <row r="16" spans="1:22" ht="11.25" customHeight="1" x14ac:dyDescent="0.2">
      <c r="A16" s="982">
        <v>3</v>
      </c>
      <c r="B16" s="998">
        <v>103</v>
      </c>
      <c r="C16" s="1058" t="s">
        <v>1013</v>
      </c>
      <c r="D16" s="978">
        <v>0.3</v>
      </c>
      <c r="E16" s="978">
        <v>0.49</v>
      </c>
      <c r="F16" s="979">
        <v>0.19</v>
      </c>
      <c r="G16" s="980"/>
      <c r="H16" s="1490" t="s">
        <v>42</v>
      </c>
      <c r="I16" s="981"/>
      <c r="J16" s="981"/>
      <c r="K16" s="981"/>
      <c r="L16" s="981"/>
      <c r="M16" s="981"/>
      <c r="N16" s="981"/>
      <c r="O16" s="981"/>
      <c r="P16" s="981"/>
      <c r="Q16" s="981"/>
      <c r="R16" s="981">
        <v>46250010069</v>
      </c>
      <c r="S16" s="948"/>
    </row>
    <row r="17" spans="1:19" ht="11.25" customHeight="1" x14ac:dyDescent="0.2">
      <c r="A17" s="1110"/>
      <c r="B17" s="1111"/>
      <c r="C17" s="1112"/>
      <c r="D17" s="988">
        <v>0.49</v>
      </c>
      <c r="E17" s="988">
        <v>0.68</v>
      </c>
      <c r="F17" s="989">
        <v>0.19</v>
      </c>
      <c r="G17" s="990">
        <f>SUM(F16:F17)</f>
        <v>0.38</v>
      </c>
      <c r="H17" s="1492" t="s">
        <v>44</v>
      </c>
      <c r="I17" s="991"/>
      <c r="J17" s="991"/>
      <c r="K17" s="991"/>
      <c r="L17" s="991"/>
      <c r="M17" s="991"/>
      <c r="N17" s="991"/>
      <c r="O17" s="991"/>
      <c r="P17" s="991"/>
      <c r="Q17" s="991"/>
      <c r="R17" s="991">
        <v>46250010069</v>
      </c>
      <c r="S17" s="948"/>
    </row>
    <row r="18" spans="1:19" ht="11.25" customHeight="1" x14ac:dyDescent="0.2">
      <c r="A18" s="977">
        <v>4</v>
      </c>
      <c r="B18" s="1064">
        <v>104</v>
      </c>
      <c r="C18" s="1113" t="s">
        <v>1014</v>
      </c>
      <c r="D18" s="1106">
        <v>0</v>
      </c>
      <c r="E18" s="1106">
        <v>0.83</v>
      </c>
      <c r="F18" s="1107">
        <v>0.83</v>
      </c>
      <c r="G18" s="1108"/>
      <c r="H18" s="1493" t="s">
        <v>44</v>
      </c>
      <c r="I18" s="1109"/>
      <c r="J18" s="1109"/>
      <c r="K18" s="1109"/>
      <c r="L18" s="1109"/>
      <c r="M18" s="1109"/>
      <c r="N18" s="1109"/>
      <c r="O18" s="1109"/>
      <c r="P18" s="1109"/>
      <c r="Q18" s="1109"/>
      <c r="R18" s="1109">
        <v>46250010127</v>
      </c>
      <c r="S18" s="948"/>
    </row>
    <row r="19" spans="1:19" ht="11.25" customHeight="1" x14ac:dyDescent="0.2">
      <c r="A19" s="987"/>
      <c r="B19" s="1082"/>
      <c r="C19" s="1105"/>
      <c r="D19" s="988">
        <v>0.83</v>
      </c>
      <c r="E19" s="988">
        <v>1.5</v>
      </c>
      <c r="F19" s="989">
        <v>0.67</v>
      </c>
      <c r="G19" s="990">
        <f>SUM(F18:F19)</f>
        <v>1.5</v>
      </c>
      <c r="H19" s="1492" t="s">
        <v>42</v>
      </c>
      <c r="I19" s="991"/>
      <c r="J19" s="991"/>
      <c r="K19" s="991"/>
      <c r="L19" s="991"/>
      <c r="M19" s="991"/>
      <c r="N19" s="991"/>
      <c r="O19" s="991"/>
      <c r="P19" s="991"/>
      <c r="Q19" s="991"/>
      <c r="R19" s="991">
        <v>46250010127</v>
      </c>
      <c r="S19" s="948"/>
    </row>
    <row r="20" spans="1:19" ht="11.25" customHeight="1" x14ac:dyDescent="0.2">
      <c r="A20" s="970">
        <v>5</v>
      </c>
      <c r="B20" s="1062">
        <v>113</v>
      </c>
      <c r="C20" s="1086" t="s">
        <v>680</v>
      </c>
      <c r="D20" s="971">
        <v>0</v>
      </c>
      <c r="E20" s="971">
        <v>0.18</v>
      </c>
      <c r="F20" s="972">
        <v>0.18</v>
      </c>
      <c r="G20" s="973">
        <f>F20</f>
        <v>0.18</v>
      </c>
      <c r="H20" s="1494" t="s">
        <v>44</v>
      </c>
      <c r="I20" s="1062"/>
      <c r="J20" s="1062"/>
      <c r="K20" s="970"/>
      <c r="L20" s="1114"/>
      <c r="M20" s="1062"/>
      <c r="N20" s="1062"/>
      <c r="O20" s="1062"/>
      <c r="P20" s="1062"/>
      <c r="Q20" s="1062"/>
      <c r="R20" s="891">
        <v>46250010070034</v>
      </c>
      <c r="S20" s="948"/>
    </row>
    <row r="21" spans="1:19" ht="3.75" customHeight="1" x14ac:dyDescent="0.2">
      <c r="A21" s="949"/>
      <c r="B21" s="841"/>
      <c r="C21" s="841"/>
      <c r="D21" s="841"/>
      <c r="E21" s="841"/>
      <c r="F21" s="841"/>
      <c r="G21" s="841"/>
      <c r="H21" s="1488"/>
      <c r="I21" s="841"/>
      <c r="J21" s="841"/>
      <c r="K21" s="841"/>
      <c r="L21" s="841"/>
      <c r="M21" s="841"/>
      <c r="N21" s="841"/>
      <c r="O21" s="841"/>
      <c r="P21" s="841"/>
      <c r="Q21" s="841"/>
      <c r="R21" s="948"/>
      <c r="S21" s="948"/>
    </row>
    <row r="22" spans="1:19" x14ac:dyDescent="0.2">
      <c r="A22" s="1755" t="s">
        <v>286</v>
      </c>
      <c r="B22" s="1756"/>
      <c r="C22" s="1756"/>
      <c r="D22" s="1756"/>
      <c r="E22" s="1757"/>
      <c r="F22" s="951">
        <f>SUM(F11:F20)</f>
        <v>6.04</v>
      </c>
      <c r="G22" s="952"/>
      <c r="H22" s="842"/>
      <c r="I22" s="841"/>
      <c r="J22" s="841"/>
      <c r="K22" s="960" t="s">
        <v>46</v>
      </c>
      <c r="L22" s="953">
        <v>0</v>
      </c>
      <c r="M22" s="953">
        <v>0</v>
      </c>
      <c r="N22" s="841"/>
      <c r="O22" s="70" t="s">
        <v>1</v>
      </c>
      <c r="P22" s="71">
        <f>SUM(P11:P21)</f>
        <v>0</v>
      </c>
      <c r="Q22" s="841"/>
      <c r="R22" s="841"/>
      <c r="S22" s="841"/>
    </row>
    <row r="23" spans="1:19" x14ac:dyDescent="0.2">
      <c r="A23" s="72" t="s">
        <v>47</v>
      </c>
      <c r="B23" s="853"/>
      <c r="C23" s="853"/>
      <c r="D23" s="853"/>
      <c r="E23" s="1324"/>
      <c r="F23" s="955">
        <f>SUMIF(H11:H20,"melnais",F11:F20)</f>
        <v>2.63</v>
      </c>
      <c r="G23" s="956"/>
      <c r="H23" s="957"/>
      <c r="I23" s="841"/>
      <c r="J23" s="841"/>
      <c r="K23" s="841"/>
      <c r="L23" s="841"/>
      <c r="M23" s="841"/>
      <c r="N23" s="841"/>
      <c r="O23" s="841"/>
      <c r="P23" s="841"/>
      <c r="Q23" s="841"/>
      <c r="R23" s="841"/>
      <c r="S23" s="841"/>
    </row>
    <row r="24" spans="1:19" x14ac:dyDescent="0.2">
      <c r="A24" s="72" t="s">
        <v>48</v>
      </c>
      <c r="B24" s="853"/>
      <c r="C24" s="853"/>
      <c r="D24" s="853"/>
      <c r="E24" s="1324"/>
      <c r="F24" s="955">
        <f>SUMIF(H11:H20,"bruģis",F11:F20)</f>
        <v>0</v>
      </c>
      <c r="G24" s="956"/>
      <c r="H24" s="958"/>
      <c r="I24" s="841"/>
      <c r="J24" s="841"/>
      <c r="K24" s="841"/>
      <c r="L24" s="841"/>
      <c r="M24" s="841"/>
      <c r="N24" s="841"/>
      <c r="O24" s="841"/>
      <c r="P24" s="841"/>
      <c r="Q24" s="841"/>
      <c r="R24" s="841"/>
      <c r="S24" s="841"/>
    </row>
    <row r="25" spans="1:19" x14ac:dyDescent="0.2">
      <c r="A25" s="72" t="s">
        <v>49</v>
      </c>
      <c r="B25" s="853"/>
      <c r="C25" s="853"/>
      <c r="D25" s="853"/>
      <c r="E25" s="1324"/>
      <c r="F25" s="955">
        <f>SUMIF(H11:H20,"grants",F11:F20)</f>
        <v>3.4099999999999997</v>
      </c>
      <c r="G25" s="956"/>
      <c r="H25" s="958"/>
      <c r="I25" s="841"/>
      <c r="J25" s="841"/>
      <c r="K25" s="841"/>
      <c r="L25" s="841"/>
      <c r="M25" s="841"/>
      <c r="N25" s="841"/>
      <c r="O25" s="841"/>
      <c r="P25" s="841"/>
      <c r="Q25" s="841"/>
      <c r="R25" s="841"/>
      <c r="S25" s="841"/>
    </row>
    <row r="26" spans="1:19" x14ac:dyDescent="0.2">
      <c r="A26" s="72" t="s">
        <v>50</v>
      </c>
      <c r="B26" s="853"/>
      <c r="C26" s="853"/>
      <c r="D26" s="853"/>
      <c r="E26" s="1324"/>
      <c r="F26" s="955">
        <f>SUMIF(H11:H20,"cits segums",F11:F20)</f>
        <v>0</v>
      </c>
      <c r="G26" s="956"/>
      <c r="H26" s="957"/>
      <c r="I26" s="959"/>
      <c r="J26" s="841"/>
      <c r="K26" s="841"/>
      <c r="L26" s="841"/>
      <c r="M26" s="841"/>
      <c r="N26" s="841"/>
      <c r="O26" s="841"/>
      <c r="P26" s="841"/>
      <c r="Q26" s="841"/>
      <c r="R26" s="841"/>
      <c r="S26" s="841"/>
    </row>
    <row r="27" spans="1:19" s="16" customFormat="1" ht="5.25" customHeight="1" x14ac:dyDescent="0.2">
      <c r="A27" s="15"/>
      <c r="B27" s="15"/>
      <c r="C27" s="9"/>
      <c r="D27" s="9"/>
      <c r="E27" s="9"/>
      <c r="F27" s="80"/>
      <c r="G27" s="80"/>
      <c r="H27" s="60"/>
      <c r="J27" s="62"/>
      <c r="K27" s="61"/>
      <c r="L27" s="61"/>
      <c r="M27" s="61"/>
      <c r="N27" s="62"/>
      <c r="O27" s="62"/>
      <c r="P27" s="62"/>
      <c r="Q27" s="62"/>
      <c r="R27" s="62"/>
    </row>
    <row r="28" spans="1:19" s="16" customFormat="1" ht="12.75" customHeight="1" x14ac:dyDescent="0.2">
      <c r="A28" s="5"/>
      <c r="B28" s="5"/>
      <c r="C28" s="6" t="s">
        <v>51</v>
      </c>
      <c r="D28" s="1720" t="str">
        <f>KOPA!$A$31</f>
        <v>2022.gada 18.oktobris</v>
      </c>
      <c r="E28" s="1720"/>
      <c r="F28" s="1720"/>
      <c r="G28" s="82"/>
      <c r="H28" s="81"/>
      <c r="I28" s="81"/>
      <c r="J28" s="82"/>
      <c r="K28" s="82"/>
      <c r="L28" s="61"/>
      <c r="M28" s="61"/>
      <c r="N28" s="61"/>
      <c r="O28" s="1407"/>
      <c r="P28" s="1407"/>
      <c r="Q28" s="1407"/>
      <c r="R28" s="1407"/>
    </row>
    <row r="29" spans="1:19" s="16" customFormat="1" ht="12.75" customHeight="1" x14ac:dyDescent="0.2">
      <c r="A29" s="5"/>
      <c r="B29" s="5"/>
      <c r="C29" s="6" t="s">
        <v>52</v>
      </c>
      <c r="D29" s="1720" t="s">
        <v>53</v>
      </c>
      <c r="E29" s="1720"/>
      <c r="F29" s="1720"/>
      <c r="G29" s="1720"/>
      <c r="H29" s="1720"/>
      <c r="I29" s="1720"/>
      <c r="J29" s="1720"/>
      <c r="K29" s="1720"/>
      <c r="L29" s="61"/>
      <c r="M29" s="83"/>
      <c r="N29" s="83"/>
      <c r="O29" s="1407"/>
      <c r="P29" s="1725" t="s">
        <v>572</v>
      </c>
      <c r="Q29" s="1725"/>
      <c r="R29" s="1725"/>
    </row>
    <row r="30" spans="1:19" s="16" customFormat="1" ht="12.75" customHeight="1" x14ac:dyDescent="0.2">
      <c r="A30" s="5"/>
      <c r="B30" s="5"/>
      <c r="C30" s="6"/>
      <c r="D30" s="1721" t="s">
        <v>54</v>
      </c>
      <c r="E30" s="1721"/>
      <c r="F30" s="1721"/>
      <c r="G30" s="1721"/>
      <c r="H30" s="1721"/>
      <c r="I30" s="1721"/>
      <c r="J30" s="1721"/>
      <c r="K30" s="1721"/>
      <c r="L30" s="61"/>
      <c r="M30" s="1722" t="s">
        <v>55</v>
      </c>
      <c r="N30" s="1722"/>
      <c r="O30" s="1407"/>
      <c r="P30" s="1725"/>
      <c r="Q30" s="1725"/>
      <c r="R30" s="1725"/>
    </row>
    <row r="31" spans="1:19" s="16" customFormat="1" ht="12.75" customHeight="1" x14ac:dyDescent="0.2">
      <c r="A31" s="5"/>
      <c r="B31" s="5"/>
      <c r="C31" s="6" t="s">
        <v>51</v>
      </c>
      <c r="D31" s="1728" t="str">
        <f>D28</f>
        <v>2022.gada 18.oktobris</v>
      </c>
      <c r="E31" s="1728"/>
      <c r="F31" s="1728"/>
      <c r="G31" s="82"/>
      <c r="H31" s="81"/>
      <c r="I31" s="81"/>
      <c r="J31" s="82"/>
      <c r="K31" s="82"/>
      <c r="L31" s="61"/>
      <c r="M31" s="61"/>
      <c r="N31" s="61"/>
      <c r="O31" s="62"/>
      <c r="P31" s="1725"/>
      <c r="Q31" s="1725"/>
      <c r="R31" s="1725"/>
    </row>
    <row r="32" spans="1:19" s="16" customFormat="1" ht="12.75" customHeight="1" x14ac:dyDescent="0.2">
      <c r="A32" s="5"/>
      <c r="B32" s="5"/>
      <c r="C32" s="6" t="s">
        <v>56</v>
      </c>
      <c r="D32" s="1720" t="str">
        <f>KOPA!$N$31</f>
        <v>Dobeles novada domes priekšsēdētājs Ivars Gorskis</v>
      </c>
      <c r="E32" s="1720"/>
      <c r="F32" s="1720"/>
      <c r="G32" s="1720"/>
      <c r="H32" s="1720"/>
      <c r="I32" s="1720"/>
      <c r="J32" s="1720"/>
      <c r="K32" s="1720"/>
      <c r="L32" s="61"/>
      <c r="M32" s="83"/>
      <c r="N32" s="83"/>
      <c r="O32" s="62"/>
      <c r="P32" s="62"/>
      <c r="Q32" s="62"/>
      <c r="R32" s="62"/>
    </row>
    <row r="33" spans="1:18" s="16" customFormat="1" ht="12.75" customHeight="1" x14ac:dyDescent="0.2">
      <c r="A33" s="5"/>
      <c r="B33" s="5"/>
      <c r="C33" s="6"/>
      <c r="D33" s="1721" t="s">
        <v>54</v>
      </c>
      <c r="E33" s="1721"/>
      <c r="F33" s="1721"/>
      <c r="G33" s="1721"/>
      <c r="H33" s="1721"/>
      <c r="I33" s="1721"/>
      <c r="J33" s="1721"/>
      <c r="K33" s="1721"/>
      <c r="L33" s="61"/>
      <c r="M33" s="1722" t="s">
        <v>55</v>
      </c>
      <c r="N33" s="1722"/>
      <c r="O33" s="62"/>
      <c r="P33" s="62"/>
      <c r="Q33" s="62"/>
      <c r="R33" s="62"/>
    </row>
    <row r="34" spans="1:18" s="16" customFormat="1" ht="12.75" customHeight="1" x14ac:dyDescent="0.2">
      <c r="A34" s="5"/>
      <c r="B34" s="5"/>
      <c r="C34" s="6" t="s">
        <v>51</v>
      </c>
      <c r="D34" s="84" t="s">
        <v>57</v>
      </c>
      <c r="E34" s="84"/>
      <c r="F34" s="84"/>
      <c r="G34" s="81"/>
      <c r="H34" s="81"/>
      <c r="I34" s="81"/>
      <c r="J34" s="82"/>
      <c r="K34" s="82"/>
      <c r="L34" s="61"/>
      <c r="M34" s="61"/>
      <c r="N34" s="61"/>
      <c r="O34" s="62"/>
      <c r="P34" s="62"/>
      <c r="Q34" s="62"/>
      <c r="R34" s="62"/>
    </row>
    <row r="35" spans="1:18" s="16" customFormat="1" ht="12.75" customHeight="1" x14ac:dyDescent="0.2">
      <c r="A35" s="5"/>
      <c r="B35" s="5"/>
      <c r="C35" s="6" t="s">
        <v>58</v>
      </c>
      <c r="D35" s="1720" t="s">
        <v>1088</v>
      </c>
      <c r="E35" s="1720"/>
      <c r="F35" s="1720"/>
      <c r="G35" s="1720"/>
      <c r="H35" s="1720"/>
      <c r="I35" s="1720"/>
      <c r="J35" s="1720"/>
      <c r="K35" s="1720"/>
      <c r="L35" s="61"/>
      <c r="M35" s="83"/>
      <c r="N35" s="83"/>
      <c r="O35" s="62"/>
      <c r="P35" s="62"/>
      <c r="Q35" s="62"/>
      <c r="R35" s="62"/>
    </row>
    <row r="36" spans="1:18" s="16" customFormat="1" ht="12.75" customHeight="1" x14ac:dyDescent="0.2">
      <c r="A36" s="15"/>
      <c r="B36" s="15"/>
      <c r="C36" s="9"/>
      <c r="D36" s="1721" t="s">
        <v>54</v>
      </c>
      <c r="E36" s="1721"/>
      <c r="F36" s="1721"/>
      <c r="G36" s="1721"/>
      <c r="H36" s="1721"/>
      <c r="I36" s="1721"/>
      <c r="J36" s="1721"/>
      <c r="K36" s="1721"/>
      <c r="L36" s="61"/>
      <c r="M36" s="1722" t="s">
        <v>55</v>
      </c>
      <c r="N36" s="1722"/>
      <c r="O36" s="61"/>
      <c r="P36" s="61"/>
      <c r="Q36" s="61"/>
      <c r="R36" s="62"/>
    </row>
  </sheetData>
  <mergeCells count="36">
    <mergeCell ref="D1:P1"/>
    <mergeCell ref="D3:P3"/>
    <mergeCell ref="A5:R5"/>
    <mergeCell ref="A6:A9"/>
    <mergeCell ref="B6:C9"/>
    <mergeCell ref="Q6:R7"/>
    <mergeCell ref="D7:H7"/>
    <mergeCell ref="I7:O7"/>
    <mergeCell ref="P7:P9"/>
    <mergeCell ref="M8:M9"/>
    <mergeCell ref="N8:N9"/>
    <mergeCell ref="R8:R9"/>
    <mergeCell ref="O8:O9"/>
    <mergeCell ref="Q8:Q9"/>
    <mergeCell ref="D6:P6"/>
    <mergeCell ref="D35:K35"/>
    <mergeCell ref="D36:K36"/>
    <mergeCell ref="M36:N36"/>
    <mergeCell ref="H8:H9"/>
    <mergeCell ref="D29:K29"/>
    <mergeCell ref="D30:K30"/>
    <mergeCell ref="M30:N30"/>
    <mergeCell ref="L8:L9"/>
    <mergeCell ref="F8:G8"/>
    <mergeCell ref="F10:G10"/>
    <mergeCell ref="P29:R31"/>
    <mergeCell ref="B10:C10"/>
    <mergeCell ref="D8:E8"/>
    <mergeCell ref="D33:K33"/>
    <mergeCell ref="M33:N33"/>
    <mergeCell ref="D32:K32"/>
    <mergeCell ref="A22:E22"/>
    <mergeCell ref="I8:I9"/>
    <mergeCell ref="J8:K8"/>
    <mergeCell ref="D31:F31"/>
    <mergeCell ref="D28:F2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7687B-73F0-4370-9540-FF707D6171BA}">
  <sheetPr codeName="Sheet51">
    <tabColor theme="2" tint="-0.249977111117893"/>
  </sheetPr>
  <dimension ref="A1:V34"/>
  <sheetViews>
    <sheetView showGridLines="0" view="pageLayout" zoomScaleNormal="100" zoomScaleSheetLayoutView="100" workbookViewId="0">
      <selection activeCell="A6" sqref="A6:A9"/>
    </sheetView>
  </sheetViews>
  <sheetFormatPr defaultColWidth="8.85546875"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</cols>
  <sheetData>
    <row r="1" spans="1:22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2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2" s="9" customFormat="1" ht="15" customHeight="1" x14ac:dyDescent="0.2">
      <c r="A3" s="5"/>
      <c r="B3" s="5"/>
      <c r="C3" s="6"/>
      <c r="D3" s="1702" t="s">
        <v>727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2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2" s="16" customFormat="1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2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  <c r="S6" s="946"/>
    </row>
    <row r="7" spans="1:22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  <c r="S7" s="946"/>
    </row>
    <row r="8" spans="1:22" ht="15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  <c r="S8" s="946"/>
    </row>
    <row r="9" spans="1:22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  <c r="S9" s="946"/>
    </row>
    <row r="10" spans="1:22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7"/>
    </row>
    <row r="11" spans="1:22" ht="11.25" customHeight="1" x14ac:dyDescent="0.2">
      <c r="A11" s="970">
        <v>1</v>
      </c>
      <c r="B11" s="1062">
        <v>105</v>
      </c>
      <c r="C11" s="1063" t="s">
        <v>1006</v>
      </c>
      <c r="D11" s="971">
        <v>0</v>
      </c>
      <c r="E11" s="971">
        <v>1.27</v>
      </c>
      <c r="F11" s="972">
        <v>1.27</v>
      </c>
      <c r="G11" s="973">
        <f>F11</f>
        <v>1.27</v>
      </c>
      <c r="H11" s="1476" t="s">
        <v>42</v>
      </c>
      <c r="I11" s="970"/>
      <c r="J11" s="970"/>
      <c r="K11" s="970"/>
      <c r="L11" s="970"/>
      <c r="M11" s="970"/>
      <c r="N11" s="970"/>
      <c r="O11" s="970"/>
      <c r="P11" s="970"/>
      <c r="Q11" s="970"/>
      <c r="R11" s="970">
        <v>46250010118</v>
      </c>
      <c r="S11" s="948"/>
      <c r="T11" s="841"/>
      <c r="U11" s="841"/>
      <c r="V11" s="841"/>
    </row>
    <row r="12" spans="1:22" ht="11.25" customHeight="1" x14ac:dyDescent="0.2">
      <c r="A12" s="970">
        <v>2</v>
      </c>
      <c r="B12" s="1062">
        <v>108</v>
      </c>
      <c r="C12" s="1063" t="s">
        <v>1007</v>
      </c>
      <c r="D12" s="971">
        <v>0</v>
      </c>
      <c r="E12" s="971">
        <v>0.86</v>
      </c>
      <c r="F12" s="972">
        <v>0.86</v>
      </c>
      <c r="G12" s="973">
        <f>F12</f>
        <v>0.86</v>
      </c>
      <c r="H12" s="1476" t="s">
        <v>42</v>
      </c>
      <c r="I12" s="970"/>
      <c r="J12" s="970"/>
      <c r="K12" s="970"/>
      <c r="L12" s="970"/>
      <c r="M12" s="970"/>
      <c r="N12" s="970"/>
      <c r="O12" s="970"/>
      <c r="P12" s="970"/>
      <c r="Q12" s="970"/>
      <c r="R12" s="970">
        <v>46250010117</v>
      </c>
      <c r="S12" s="948"/>
    </row>
    <row r="13" spans="1:22" ht="11.25" customHeight="1" x14ac:dyDescent="0.2">
      <c r="A13" s="977">
        <v>3</v>
      </c>
      <c r="B13" s="1064">
        <v>109</v>
      </c>
      <c r="C13" s="1065" t="s">
        <v>1008</v>
      </c>
      <c r="D13" s="978">
        <v>0</v>
      </c>
      <c r="E13" s="978">
        <v>1.62</v>
      </c>
      <c r="F13" s="979">
        <v>1.62</v>
      </c>
      <c r="G13" s="980"/>
      <c r="H13" s="1483" t="s">
        <v>42</v>
      </c>
      <c r="I13" s="981"/>
      <c r="J13" s="981"/>
      <c r="K13" s="981"/>
      <c r="L13" s="981"/>
      <c r="M13" s="981"/>
      <c r="N13" s="981"/>
      <c r="O13" s="981"/>
      <c r="P13" s="981"/>
      <c r="Q13" s="981"/>
      <c r="R13" s="981">
        <v>46250010128</v>
      </c>
      <c r="S13" s="948"/>
    </row>
    <row r="14" spans="1:22" ht="11.25" customHeight="1" x14ac:dyDescent="0.2">
      <c r="A14" s="987"/>
      <c r="B14" s="1082"/>
      <c r="C14" s="1105"/>
      <c r="D14" s="988">
        <v>1.62</v>
      </c>
      <c r="E14" s="988">
        <v>2.94</v>
      </c>
      <c r="F14" s="989">
        <v>1.32</v>
      </c>
      <c r="G14" s="990">
        <f>SUM(F13:F14)</f>
        <v>2.9400000000000004</v>
      </c>
      <c r="H14" s="1485" t="s">
        <v>42</v>
      </c>
      <c r="I14" s="991"/>
      <c r="J14" s="991"/>
      <c r="K14" s="991"/>
      <c r="L14" s="991"/>
      <c r="M14" s="991"/>
      <c r="N14" s="991"/>
      <c r="O14" s="991"/>
      <c r="P14" s="991"/>
      <c r="Q14" s="991"/>
      <c r="R14" s="991">
        <v>46250030080</v>
      </c>
      <c r="S14" s="948"/>
    </row>
    <row r="15" spans="1:22" ht="11.25" customHeight="1" x14ac:dyDescent="0.2">
      <c r="A15" s="977">
        <v>4</v>
      </c>
      <c r="B15" s="1064">
        <v>110</v>
      </c>
      <c r="C15" s="1065" t="s">
        <v>1009</v>
      </c>
      <c r="D15" s="978">
        <v>0</v>
      </c>
      <c r="E15" s="978">
        <v>0.48</v>
      </c>
      <c r="F15" s="979">
        <v>0.48</v>
      </c>
      <c r="G15" s="980"/>
      <c r="H15" s="1483" t="s">
        <v>10</v>
      </c>
      <c r="I15" s="981"/>
      <c r="J15" s="981"/>
      <c r="K15" s="981"/>
      <c r="L15" s="981"/>
      <c r="M15" s="981"/>
      <c r="N15" s="981"/>
      <c r="O15" s="981"/>
      <c r="P15" s="981"/>
      <c r="Q15" s="981"/>
      <c r="R15" s="981">
        <v>46250030079</v>
      </c>
      <c r="S15" s="948"/>
    </row>
    <row r="16" spans="1:22" ht="11.25" customHeight="1" x14ac:dyDescent="0.2">
      <c r="A16" s="987"/>
      <c r="B16" s="1082"/>
      <c r="C16" s="1083"/>
      <c r="D16" s="988">
        <v>0.48</v>
      </c>
      <c r="E16" s="988">
        <v>1.18</v>
      </c>
      <c r="F16" s="989">
        <v>0.7</v>
      </c>
      <c r="G16" s="990">
        <f>SUM(F15:F16)</f>
        <v>1.18</v>
      </c>
      <c r="H16" s="1485" t="s">
        <v>42</v>
      </c>
      <c r="I16" s="991"/>
      <c r="J16" s="991"/>
      <c r="K16" s="991"/>
      <c r="L16" s="991"/>
      <c r="M16" s="991"/>
      <c r="N16" s="991"/>
      <c r="O16" s="991"/>
      <c r="P16" s="991"/>
      <c r="Q16" s="991"/>
      <c r="R16" s="991">
        <v>46250030079</v>
      </c>
      <c r="S16" s="948"/>
    </row>
    <row r="17" spans="1:19" ht="21" customHeight="1" x14ac:dyDescent="0.2">
      <c r="A17" s="970">
        <v>5</v>
      </c>
      <c r="B17" s="1062">
        <v>111</v>
      </c>
      <c r="C17" s="1086" t="s">
        <v>1010</v>
      </c>
      <c r="D17" s="971">
        <v>0</v>
      </c>
      <c r="E17" s="971">
        <v>2.14</v>
      </c>
      <c r="F17" s="972">
        <v>2.14</v>
      </c>
      <c r="G17" s="973">
        <f>F17</f>
        <v>2.14</v>
      </c>
      <c r="H17" s="1476" t="s">
        <v>42</v>
      </c>
      <c r="I17" s="970"/>
      <c r="J17" s="970"/>
      <c r="K17" s="970"/>
      <c r="L17" s="970"/>
      <c r="M17" s="970"/>
      <c r="N17" s="970"/>
      <c r="O17" s="970"/>
      <c r="P17" s="970"/>
      <c r="Q17" s="970"/>
      <c r="R17" s="970">
        <v>46250030082</v>
      </c>
      <c r="S17" s="948"/>
    </row>
    <row r="18" spans="1:19" ht="3.75" customHeight="1" x14ac:dyDescent="0.2">
      <c r="A18" s="949"/>
      <c r="B18" s="841"/>
      <c r="C18" s="841"/>
      <c r="D18" s="841"/>
      <c r="E18" s="841"/>
      <c r="F18" s="841"/>
      <c r="G18" s="841"/>
      <c r="H18" s="950"/>
      <c r="I18" s="841"/>
      <c r="J18" s="841"/>
      <c r="K18" s="841"/>
      <c r="L18" s="841"/>
      <c r="M18" s="841"/>
      <c r="N18" s="841"/>
      <c r="O18" s="841"/>
      <c r="P18" s="841"/>
      <c r="Q18" s="841"/>
      <c r="R18" s="948"/>
      <c r="S18" s="948"/>
    </row>
    <row r="19" spans="1:19" x14ac:dyDescent="0.2">
      <c r="A19" s="1755" t="s">
        <v>87</v>
      </c>
      <c r="B19" s="1756"/>
      <c r="C19" s="1756"/>
      <c r="D19" s="1756"/>
      <c r="E19" s="1757"/>
      <c r="F19" s="951">
        <f>SUM(F11:F17)</f>
        <v>8.39</v>
      </c>
      <c r="G19" s="952"/>
      <c r="H19" s="842"/>
      <c r="I19" s="841"/>
      <c r="J19" s="841"/>
      <c r="K19" s="960" t="s">
        <v>46</v>
      </c>
      <c r="L19" s="953">
        <v>0</v>
      </c>
      <c r="M19" s="953">
        <v>0</v>
      </c>
      <c r="N19" s="841"/>
      <c r="O19" s="70" t="s">
        <v>1</v>
      </c>
      <c r="P19" s="71">
        <f>SUM(P11:P18)</f>
        <v>0</v>
      </c>
      <c r="Q19" s="841"/>
      <c r="R19" s="841"/>
      <c r="S19" s="841"/>
    </row>
    <row r="20" spans="1:19" x14ac:dyDescent="0.2">
      <c r="A20" s="72" t="s">
        <v>47</v>
      </c>
      <c r="B20" s="853"/>
      <c r="C20" s="853"/>
      <c r="D20" s="853"/>
      <c r="E20" s="1324"/>
      <c r="F20" s="955">
        <f>SUMIF(H11:H17,"melnais",F11:F17)</f>
        <v>0</v>
      </c>
      <c r="G20" s="956"/>
      <c r="H20" s="957"/>
      <c r="I20" s="841"/>
      <c r="J20" s="841"/>
      <c r="K20" s="841"/>
      <c r="L20" s="841"/>
      <c r="M20" s="841"/>
      <c r="N20" s="841"/>
      <c r="O20" s="841"/>
      <c r="P20" s="841"/>
      <c r="Q20" s="841"/>
      <c r="R20" s="841"/>
      <c r="S20" s="841"/>
    </row>
    <row r="21" spans="1:19" x14ac:dyDescent="0.2">
      <c r="A21" s="72" t="s">
        <v>48</v>
      </c>
      <c r="B21" s="853"/>
      <c r="C21" s="853"/>
      <c r="D21" s="853"/>
      <c r="E21" s="1324"/>
      <c r="F21" s="955">
        <f>SUMIF(H11:H17,"bruģis",F11:F17)</f>
        <v>0</v>
      </c>
      <c r="G21" s="956"/>
      <c r="H21" s="958"/>
      <c r="I21" s="841"/>
      <c r="J21" s="841"/>
      <c r="K21" s="841"/>
      <c r="L21" s="841"/>
      <c r="M21" s="841"/>
      <c r="N21" s="841"/>
      <c r="O21" s="841"/>
      <c r="P21" s="841"/>
      <c r="Q21" s="841"/>
      <c r="R21" s="841"/>
      <c r="S21" s="841"/>
    </row>
    <row r="22" spans="1:19" x14ac:dyDescent="0.2">
      <c r="A22" s="72" t="s">
        <v>49</v>
      </c>
      <c r="B22" s="853"/>
      <c r="C22" s="853"/>
      <c r="D22" s="853"/>
      <c r="E22" s="1324"/>
      <c r="F22" s="955">
        <f>SUMIF(H11:H17,"grants",F11:F17)</f>
        <v>7.91</v>
      </c>
      <c r="G22" s="956"/>
      <c r="H22" s="958"/>
      <c r="I22" s="841"/>
      <c r="J22" s="841"/>
      <c r="K22" s="841"/>
      <c r="L22" s="841"/>
      <c r="M22" s="841"/>
      <c r="N22" s="841"/>
      <c r="O22" s="841"/>
      <c r="P22" s="841"/>
      <c r="Q22" s="841"/>
      <c r="R22" s="841"/>
      <c r="S22" s="841"/>
    </row>
    <row r="23" spans="1:19" x14ac:dyDescent="0.2">
      <c r="A23" s="72" t="s">
        <v>50</v>
      </c>
      <c r="B23" s="853"/>
      <c r="C23" s="853"/>
      <c r="D23" s="853"/>
      <c r="E23" s="1324"/>
      <c r="F23" s="955">
        <f>SUMIF(H11:H17,"cits segums",F11:F17)</f>
        <v>0.48</v>
      </c>
      <c r="G23" s="956"/>
      <c r="H23" s="957"/>
      <c r="I23" s="959"/>
      <c r="J23" s="841"/>
      <c r="K23" s="841"/>
      <c r="L23" s="841"/>
      <c r="M23" s="841"/>
      <c r="N23" s="841"/>
      <c r="O23" s="841"/>
      <c r="P23" s="841"/>
      <c r="Q23" s="841"/>
      <c r="R23" s="841"/>
      <c r="S23" s="841"/>
    </row>
    <row r="24" spans="1:19" s="16" customFormat="1" ht="5.25" customHeight="1" x14ac:dyDescent="0.2">
      <c r="A24" s="15"/>
      <c r="B24" s="15"/>
      <c r="C24" s="9"/>
      <c r="D24" s="9"/>
      <c r="E24" s="9"/>
      <c r="F24" s="80"/>
      <c r="G24" s="80"/>
      <c r="H24" s="60"/>
      <c r="J24" s="62"/>
      <c r="K24" s="61"/>
      <c r="L24" s="61"/>
      <c r="M24" s="61"/>
      <c r="N24" s="62"/>
      <c r="O24" s="62"/>
      <c r="P24" s="62"/>
      <c r="Q24" s="62"/>
      <c r="R24" s="62"/>
    </row>
    <row r="25" spans="1:19" s="16" customFormat="1" ht="12.75" customHeight="1" x14ac:dyDescent="0.2">
      <c r="A25" s="5"/>
      <c r="B25" s="5"/>
      <c r="C25" s="6" t="s">
        <v>51</v>
      </c>
      <c r="D25" s="1720" t="str">
        <f>KOPA!$A$31</f>
        <v>2022.gada 18.oktobris</v>
      </c>
      <c r="E25" s="1720"/>
      <c r="F25" s="1720"/>
      <c r="G25" s="82"/>
      <c r="H25" s="81"/>
      <c r="I25" s="81"/>
      <c r="J25" s="82"/>
      <c r="K25" s="82"/>
      <c r="L25" s="61"/>
      <c r="M25" s="61"/>
      <c r="N25" s="61"/>
      <c r="O25" s="1407"/>
      <c r="P25" s="1407"/>
      <c r="Q25" s="1407"/>
      <c r="R25" s="1407"/>
    </row>
    <row r="26" spans="1:19" s="16" customFormat="1" ht="12.75" customHeight="1" x14ac:dyDescent="0.2">
      <c r="A26" s="5"/>
      <c r="B26" s="5"/>
      <c r="C26" s="6" t="s">
        <v>52</v>
      </c>
      <c r="D26" s="1720" t="s">
        <v>53</v>
      </c>
      <c r="E26" s="1720"/>
      <c r="F26" s="1720"/>
      <c r="G26" s="1720"/>
      <c r="H26" s="1720"/>
      <c r="I26" s="1720"/>
      <c r="J26" s="1720"/>
      <c r="K26" s="1720"/>
      <c r="L26" s="61"/>
      <c r="M26" s="83"/>
      <c r="N26" s="83"/>
      <c r="O26" s="1407"/>
      <c r="P26" s="1725" t="s">
        <v>572</v>
      </c>
      <c r="Q26" s="1725"/>
      <c r="R26" s="1725"/>
    </row>
    <row r="27" spans="1:19" s="16" customFormat="1" ht="12.75" customHeight="1" x14ac:dyDescent="0.2">
      <c r="A27" s="5"/>
      <c r="B27" s="5"/>
      <c r="C27" s="6"/>
      <c r="D27" s="1721" t="s">
        <v>54</v>
      </c>
      <c r="E27" s="1721"/>
      <c r="F27" s="1721"/>
      <c r="G27" s="1721"/>
      <c r="H27" s="1721"/>
      <c r="I27" s="1721"/>
      <c r="J27" s="1721"/>
      <c r="K27" s="1721"/>
      <c r="L27" s="61"/>
      <c r="M27" s="1722" t="s">
        <v>55</v>
      </c>
      <c r="N27" s="1722"/>
      <c r="O27" s="1407"/>
      <c r="P27" s="1725"/>
      <c r="Q27" s="1725"/>
      <c r="R27" s="1725"/>
    </row>
    <row r="28" spans="1:19" s="16" customFormat="1" ht="12.75" customHeight="1" x14ac:dyDescent="0.2">
      <c r="A28" s="5"/>
      <c r="B28" s="5"/>
      <c r="C28" s="6" t="s">
        <v>51</v>
      </c>
      <c r="D28" s="1728" t="str">
        <f>D25</f>
        <v>2022.gada 18.oktobris</v>
      </c>
      <c r="E28" s="1728"/>
      <c r="F28" s="1728"/>
      <c r="G28" s="82"/>
      <c r="H28" s="81"/>
      <c r="I28" s="81"/>
      <c r="J28" s="82"/>
      <c r="K28" s="82"/>
      <c r="L28" s="61"/>
      <c r="M28" s="61"/>
      <c r="N28" s="61"/>
      <c r="O28" s="62"/>
      <c r="P28" s="1725"/>
      <c r="Q28" s="1725"/>
      <c r="R28" s="1725"/>
    </row>
    <row r="29" spans="1:19" s="16" customFormat="1" ht="12.75" customHeight="1" x14ac:dyDescent="0.2">
      <c r="A29" s="5"/>
      <c r="B29" s="5"/>
      <c r="C29" s="6" t="s">
        <v>56</v>
      </c>
      <c r="D29" s="1720" t="str">
        <f>KOPA!$N$31</f>
        <v>Dobeles novada domes priekšsēdētājs Ivars Gorskis</v>
      </c>
      <c r="E29" s="1720"/>
      <c r="F29" s="1720"/>
      <c r="G29" s="1720"/>
      <c r="H29" s="1720"/>
      <c r="I29" s="1720"/>
      <c r="J29" s="1720"/>
      <c r="K29" s="1720"/>
      <c r="L29" s="61"/>
      <c r="M29" s="83"/>
      <c r="N29" s="83"/>
      <c r="O29" s="62"/>
      <c r="P29" s="62"/>
      <c r="Q29" s="62"/>
      <c r="R29" s="62"/>
    </row>
    <row r="30" spans="1:19" s="16" customFormat="1" ht="12.75" customHeight="1" x14ac:dyDescent="0.2">
      <c r="A30" s="5"/>
      <c r="B30" s="5"/>
      <c r="C30" s="6"/>
      <c r="D30" s="1721" t="s">
        <v>54</v>
      </c>
      <c r="E30" s="1721"/>
      <c r="F30" s="1721"/>
      <c r="G30" s="1721"/>
      <c r="H30" s="1721"/>
      <c r="I30" s="1721"/>
      <c r="J30" s="1721"/>
      <c r="K30" s="1721"/>
      <c r="L30" s="61"/>
      <c r="M30" s="1722" t="s">
        <v>55</v>
      </c>
      <c r="N30" s="1722"/>
      <c r="O30" s="62"/>
      <c r="P30" s="62"/>
      <c r="Q30" s="62"/>
      <c r="R30" s="62"/>
    </row>
    <row r="31" spans="1:19" s="16" customFormat="1" ht="12.75" customHeight="1" x14ac:dyDescent="0.2">
      <c r="A31" s="5"/>
      <c r="B31" s="5"/>
      <c r="C31" s="6" t="s">
        <v>51</v>
      </c>
      <c r="D31" s="84" t="s">
        <v>57</v>
      </c>
      <c r="E31" s="84"/>
      <c r="F31" s="84"/>
      <c r="G31" s="81"/>
      <c r="H31" s="81"/>
      <c r="I31" s="81"/>
      <c r="J31" s="82"/>
      <c r="K31" s="82"/>
      <c r="L31" s="61"/>
      <c r="M31" s="61"/>
      <c r="N31" s="61"/>
      <c r="O31" s="62"/>
      <c r="P31" s="62"/>
      <c r="Q31" s="62"/>
      <c r="R31" s="62"/>
    </row>
    <row r="32" spans="1:19" s="16" customFormat="1" ht="12.75" customHeight="1" x14ac:dyDescent="0.2">
      <c r="A32" s="5"/>
      <c r="B32" s="5"/>
      <c r="C32" s="6" t="s">
        <v>58</v>
      </c>
      <c r="D32" s="1720" t="s">
        <v>1088</v>
      </c>
      <c r="E32" s="1720"/>
      <c r="F32" s="1720"/>
      <c r="G32" s="1720"/>
      <c r="H32" s="1720"/>
      <c r="I32" s="1720"/>
      <c r="J32" s="1720"/>
      <c r="K32" s="1720"/>
      <c r="L32" s="61"/>
      <c r="M32" s="83"/>
      <c r="N32" s="83"/>
      <c r="O32" s="62"/>
      <c r="P32" s="62"/>
      <c r="Q32" s="62"/>
      <c r="R32" s="62"/>
    </row>
    <row r="33" spans="1:19" s="16" customFormat="1" ht="12.75" customHeight="1" x14ac:dyDescent="0.2">
      <c r="A33" s="15"/>
      <c r="B33" s="15"/>
      <c r="C33" s="9"/>
      <c r="D33" s="1721" t="s">
        <v>54</v>
      </c>
      <c r="E33" s="1721"/>
      <c r="F33" s="1721"/>
      <c r="G33" s="1721"/>
      <c r="H33" s="1721"/>
      <c r="I33" s="1721"/>
      <c r="J33" s="1721"/>
      <c r="K33" s="1721"/>
      <c r="L33" s="61"/>
      <c r="M33" s="1722" t="s">
        <v>55</v>
      </c>
      <c r="N33" s="1722"/>
      <c r="O33" s="61"/>
      <c r="P33" s="61"/>
      <c r="Q33" s="61"/>
      <c r="R33" s="62"/>
    </row>
    <row r="34" spans="1:19" x14ac:dyDescent="0.2">
      <c r="A34" s="948"/>
      <c r="B34" s="841"/>
      <c r="C34" s="841"/>
      <c r="D34" s="841"/>
      <c r="E34" s="841"/>
      <c r="F34" s="841"/>
      <c r="G34" s="841"/>
      <c r="H34" s="950"/>
      <c r="I34" s="841"/>
      <c r="J34" s="841"/>
      <c r="K34" s="841"/>
      <c r="L34" s="841"/>
      <c r="M34" s="841"/>
      <c r="N34" s="841"/>
      <c r="O34" s="841"/>
      <c r="P34" s="841"/>
      <c r="Q34" s="841"/>
      <c r="R34" s="948"/>
      <c r="S34" s="948"/>
    </row>
  </sheetData>
  <mergeCells count="36">
    <mergeCell ref="D1:P1"/>
    <mergeCell ref="D3:P3"/>
    <mergeCell ref="A5:R5"/>
    <mergeCell ref="A6:A9"/>
    <mergeCell ref="B6:C9"/>
    <mergeCell ref="Q6:R7"/>
    <mergeCell ref="D7:H7"/>
    <mergeCell ref="I7:O7"/>
    <mergeCell ref="P7:P9"/>
    <mergeCell ref="M8:M9"/>
    <mergeCell ref="N8:N9"/>
    <mergeCell ref="R8:R9"/>
    <mergeCell ref="O8:O9"/>
    <mergeCell ref="Q8:Q9"/>
    <mergeCell ref="D6:P6"/>
    <mergeCell ref="D32:K32"/>
    <mergeCell ref="D33:K33"/>
    <mergeCell ref="M33:N33"/>
    <mergeCell ref="H8:H9"/>
    <mergeCell ref="D26:K26"/>
    <mergeCell ref="D27:K27"/>
    <mergeCell ref="M27:N27"/>
    <mergeCell ref="L8:L9"/>
    <mergeCell ref="F8:G8"/>
    <mergeCell ref="F10:G10"/>
    <mergeCell ref="P26:R28"/>
    <mergeCell ref="B10:C10"/>
    <mergeCell ref="D8:E8"/>
    <mergeCell ref="D30:K30"/>
    <mergeCell ref="M30:N30"/>
    <mergeCell ref="D29:K29"/>
    <mergeCell ref="A19:E19"/>
    <mergeCell ref="I8:I9"/>
    <mergeCell ref="J8:K8"/>
    <mergeCell ref="D28:F28"/>
    <mergeCell ref="D25:F25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949F-F0CC-48DB-A73D-3935CC92769F}">
  <sheetPr codeName="Sheet52"/>
  <dimension ref="A1:T37"/>
  <sheetViews>
    <sheetView showGridLines="0" view="pageLayout" zoomScaleNormal="100" zoomScaleSheetLayoutView="100" workbookViewId="0">
      <selection activeCell="A6" sqref="A6:A9"/>
    </sheetView>
  </sheetViews>
  <sheetFormatPr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  <col min="20" max="20" width="3" customWidth="1"/>
    <col min="21" max="21" width="4.140625" customWidth="1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726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  <c r="S6" s="946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  <c r="S7" s="946"/>
    </row>
    <row r="8" spans="1:20" ht="15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  <c r="S8" s="946"/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  <c r="S9" s="946"/>
    </row>
    <row r="10" spans="1:20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7"/>
    </row>
    <row r="11" spans="1:20" ht="11.25" customHeight="1" x14ac:dyDescent="0.2">
      <c r="A11" s="1002">
        <v>1</v>
      </c>
      <c r="B11" s="1334">
        <v>601</v>
      </c>
      <c r="C11" s="1115" t="s">
        <v>1000</v>
      </c>
      <c r="D11" s="1096">
        <v>0</v>
      </c>
      <c r="E11" s="1096">
        <v>1.68</v>
      </c>
      <c r="F11" s="1038">
        <v>1.68</v>
      </c>
      <c r="G11" s="1039"/>
      <c r="H11" s="1449" t="s">
        <v>42</v>
      </c>
      <c r="I11" s="1007"/>
      <c r="J11" s="1007"/>
      <c r="K11" s="1007"/>
      <c r="L11" s="1007"/>
      <c r="M11" s="1007"/>
      <c r="N11" s="1007"/>
      <c r="O11" s="1007"/>
      <c r="P11" s="1007"/>
      <c r="Q11" s="1007"/>
      <c r="R11" s="1007">
        <v>46940050401</v>
      </c>
      <c r="S11" s="947"/>
    </row>
    <row r="12" spans="1:20" ht="11.25" customHeight="1" x14ac:dyDescent="0.2">
      <c r="A12" s="1013"/>
      <c r="B12" s="1335"/>
      <c r="C12" s="1116"/>
      <c r="D12" s="1098">
        <v>1.68</v>
      </c>
      <c r="E12" s="1098">
        <v>3.83</v>
      </c>
      <c r="F12" s="1049">
        <v>2.15</v>
      </c>
      <c r="G12" s="1050"/>
      <c r="H12" s="1450" t="s">
        <v>42</v>
      </c>
      <c r="I12" s="1017"/>
      <c r="J12" s="1017"/>
      <c r="K12" s="1017"/>
      <c r="L12" s="1017"/>
      <c r="M12" s="1017"/>
      <c r="N12" s="1017"/>
      <c r="O12" s="1017"/>
      <c r="P12" s="1017"/>
      <c r="Q12" s="1017"/>
      <c r="R12" s="1017">
        <v>46940040062</v>
      </c>
      <c r="S12" s="947"/>
    </row>
    <row r="13" spans="1:20" ht="11.25" customHeight="1" x14ac:dyDescent="0.2">
      <c r="A13" s="1013"/>
      <c r="B13" s="1335"/>
      <c r="C13" s="1116"/>
      <c r="D13" s="1098">
        <v>3.83</v>
      </c>
      <c r="E13" s="1098">
        <v>9.09</v>
      </c>
      <c r="F13" s="1049">
        <v>5.26</v>
      </c>
      <c r="G13" s="1050"/>
      <c r="H13" s="1450" t="s">
        <v>42</v>
      </c>
      <c r="I13" s="1017" t="s">
        <v>681</v>
      </c>
      <c r="J13" s="1017">
        <v>4.37</v>
      </c>
      <c r="K13" s="1785" t="s">
        <v>1078</v>
      </c>
      <c r="L13" s="1017">
        <v>6.3</v>
      </c>
      <c r="M13" s="1017">
        <v>37</v>
      </c>
      <c r="N13" s="1017"/>
      <c r="O13" s="1017" t="s">
        <v>682</v>
      </c>
      <c r="P13" s="1017"/>
      <c r="Q13" s="1017"/>
      <c r="R13" s="1017">
        <v>46940030109</v>
      </c>
      <c r="S13" s="947"/>
    </row>
    <row r="14" spans="1:20" ht="11.25" customHeight="1" x14ac:dyDescent="0.2">
      <c r="A14" s="1008"/>
      <c r="B14" s="1336"/>
      <c r="C14" s="1117"/>
      <c r="D14" s="1097">
        <v>9.09</v>
      </c>
      <c r="E14" s="1097">
        <v>10.34</v>
      </c>
      <c r="F14" s="1040">
        <v>1.25</v>
      </c>
      <c r="G14" s="1041">
        <f>SUM(F11:F14)</f>
        <v>10.34</v>
      </c>
      <c r="H14" s="1001" t="s">
        <v>42</v>
      </c>
      <c r="I14" s="1012"/>
      <c r="J14" s="1012"/>
      <c r="K14" s="1786"/>
      <c r="L14" s="1012"/>
      <c r="M14" s="1012"/>
      <c r="N14" s="1012"/>
      <c r="O14" s="1012"/>
      <c r="P14" s="1012"/>
      <c r="Q14" s="1012"/>
      <c r="R14" s="1012">
        <v>46940060059</v>
      </c>
      <c r="S14" s="947"/>
    </row>
    <row r="15" spans="1:20" ht="22.5" customHeight="1" x14ac:dyDescent="0.2">
      <c r="A15" s="866">
        <v>2</v>
      </c>
      <c r="B15" s="1126">
        <v>602</v>
      </c>
      <c r="C15" s="1119" t="s">
        <v>1001</v>
      </c>
      <c r="D15" s="1120">
        <v>0</v>
      </c>
      <c r="E15" s="1120">
        <v>0.54</v>
      </c>
      <c r="F15" s="1036">
        <v>0.54</v>
      </c>
      <c r="G15" s="1037">
        <f>F15</f>
        <v>0.54</v>
      </c>
      <c r="H15" s="1451" t="s">
        <v>42</v>
      </c>
      <c r="I15" s="866"/>
      <c r="J15" s="866"/>
      <c r="K15" s="866"/>
      <c r="L15" s="866"/>
      <c r="M15" s="866"/>
      <c r="N15" s="866"/>
      <c r="O15" s="866"/>
      <c r="P15" s="866"/>
      <c r="Q15" s="866"/>
      <c r="R15" s="866">
        <v>46940030112</v>
      </c>
      <c r="S15" s="947"/>
    </row>
    <row r="16" spans="1:20" ht="22.5" customHeight="1" x14ac:dyDescent="0.2">
      <c r="A16" s="866">
        <v>3</v>
      </c>
      <c r="B16" s="1126">
        <v>603</v>
      </c>
      <c r="C16" s="1119" t="s">
        <v>1002</v>
      </c>
      <c r="D16" s="1120">
        <v>0</v>
      </c>
      <c r="E16" s="1120">
        <v>1.91</v>
      </c>
      <c r="F16" s="1036">
        <v>1.91</v>
      </c>
      <c r="G16" s="1037">
        <f>F16</f>
        <v>1.91</v>
      </c>
      <c r="H16" s="1451" t="s">
        <v>42</v>
      </c>
      <c r="I16" s="866"/>
      <c r="J16" s="866"/>
      <c r="K16" s="866"/>
      <c r="L16" s="866"/>
      <c r="M16" s="866"/>
      <c r="N16" s="866"/>
      <c r="O16" s="866"/>
      <c r="P16" s="866"/>
      <c r="Q16" s="866"/>
      <c r="R16" s="866">
        <v>46940040064</v>
      </c>
      <c r="S16" s="947"/>
    </row>
    <row r="17" spans="1:19" ht="11.25" customHeight="1" x14ac:dyDescent="0.2">
      <c r="A17" s="1002">
        <v>4</v>
      </c>
      <c r="B17" s="1334">
        <v>618</v>
      </c>
      <c r="C17" s="1783" t="s">
        <v>1003</v>
      </c>
      <c r="D17" s="1096">
        <v>0</v>
      </c>
      <c r="E17" s="1096">
        <v>2.4300000000000002</v>
      </c>
      <c r="F17" s="1038">
        <v>2.4300000000000002</v>
      </c>
      <c r="G17" s="1039"/>
      <c r="H17" s="1449" t="s">
        <v>42</v>
      </c>
      <c r="I17" s="1007"/>
      <c r="J17" s="1007"/>
      <c r="K17" s="1007"/>
      <c r="L17" s="1007"/>
      <c r="M17" s="1007"/>
      <c r="N17" s="1007"/>
      <c r="O17" s="1007"/>
      <c r="P17" s="1007"/>
      <c r="Q17" s="1007"/>
      <c r="R17" s="1007">
        <v>46940020205</v>
      </c>
      <c r="S17" s="947"/>
    </row>
    <row r="18" spans="1:19" ht="11.25" customHeight="1" x14ac:dyDescent="0.2">
      <c r="A18" s="1008"/>
      <c r="B18" s="1336"/>
      <c r="C18" s="1784"/>
      <c r="D18" s="1097">
        <v>2.4300000000000002</v>
      </c>
      <c r="E18" s="1097">
        <v>5.48</v>
      </c>
      <c r="F18" s="1040">
        <v>3.05</v>
      </c>
      <c r="G18" s="1041">
        <f>SUM(F17:F18)</f>
        <v>5.48</v>
      </c>
      <c r="H18" s="1001" t="s">
        <v>42</v>
      </c>
      <c r="I18" s="1012"/>
      <c r="J18" s="1012"/>
      <c r="K18" s="1012"/>
      <c r="L18" s="1012"/>
      <c r="M18" s="1012"/>
      <c r="N18" s="1012"/>
      <c r="O18" s="1012"/>
      <c r="P18" s="1012"/>
      <c r="Q18" s="1012"/>
      <c r="R18" s="1012">
        <v>46940010113</v>
      </c>
      <c r="S18" s="947"/>
    </row>
    <row r="19" spans="1:19" ht="11.25" customHeight="1" x14ac:dyDescent="0.2">
      <c r="A19" s="866">
        <v>5</v>
      </c>
      <c r="B19" s="1126">
        <v>619</v>
      </c>
      <c r="C19" s="1119" t="s">
        <v>1004</v>
      </c>
      <c r="D19" s="1120">
        <v>0</v>
      </c>
      <c r="E19" s="1120">
        <v>3.75</v>
      </c>
      <c r="F19" s="1036">
        <v>3.75</v>
      </c>
      <c r="G19" s="1037">
        <f>F19</f>
        <v>3.75</v>
      </c>
      <c r="H19" s="1451" t="s">
        <v>42</v>
      </c>
      <c r="I19" s="866"/>
      <c r="J19" s="866"/>
      <c r="K19" s="866"/>
      <c r="L19" s="866"/>
      <c r="M19" s="866"/>
      <c r="N19" s="866"/>
      <c r="O19" s="866"/>
      <c r="P19" s="866"/>
      <c r="Q19" s="866"/>
      <c r="R19" s="866">
        <v>46940010112</v>
      </c>
      <c r="S19" s="947"/>
    </row>
    <row r="20" spans="1:19" ht="11.25" customHeight="1" x14ac:dyDescent="0.2">
      <c r="A20" s="866">
        <v>6</v>
      </c>
      <c r="B20" s="1126">
        <v>620</v>
      </c>
      <c r="C20" s="1119" t="s">
        <v>1005</v>
      </c>
      <c r="D20" s="1120">
        <v>0</v>
      </c>
      <c r="E20" s="1120">
        <v>0.64</v>
      </c>
      <c r="F20" s="1036">
        <v>0.64</v>
      </c>
      <c r="G20" s="1037">
        <f>F20</f>
        <v>0.64</v>
      </c>
      <c r="H20" s="1451" t="s">
        <v>42</v>
      </c>
      <c r="I20" s="866"/>
      <c r="J20" s="866"/>
      <c r="K20" s="866"/>
      <c r="L20" s="866"/>
      <c r="M20" s="866"/>
      <c r="N20" s="866"/>
      <c r="O20" s="866"/>
      <c r="P20" s="866"/>
      <c r="Q20" s="866"/>
      <c r="R20" s="866">
        <v>46940010089</v>
      </c>
      <c r="S20" s="947"/>
    </row>
    <row r="21" spans="1:19" ht="3.75" customHeight="1" x14ac:dyDescent="0.2">
      <c r="A21" s="949"/>
      <c r="B21" s="841"/>
      <c r="C21" s="841"/>
      <c r="D21" s="841"/>
      <c r="E21" s="841"/>
      <c r="F21" s="841"/>
      <c r="G21" s="841"/>
      <c r="H21" s="950"/>
      <c r="I21" s="841"/>
      <c r="J21" s="841"/>
      <c r="K21" s="841"/>
      <c r="L21" s="841"/>
      <c r="M21" s="841"/>
      <c r="N21" s="841"/>
      <c r="O21" s="841"/>
      <c r="P21" s="841"/>
      <c r="Q21" s="841"/>
      <c r="R21" s="948"/>
      <c r="S21" s="948"/>
    </row>
    <row r="22" spans="1:19" x14ac:dyDescent="0.2">
      <c r="A22" s="1755" t="s">
        <v>101</v>
      </c>
      <c r="B22" s="1756"/>
      <c r="C22" s="1756"/>
      <c r="D22" s="1756"/>
      <c r="E22" s="1757"/>
      <c r="F22" s="951">
        <f>SUM(F11:F20)</f>
        <v>22.66</v>
      </c>
      <c r="G22" s="952"/>
      <c r="H22" s="842"/>
      <c r="I22" s="1328" t="s">
        <v>977</v>
      </c>
      <c r="J22" s="841"/>
      <c r="K22" s="849" t="s">
        <v>46</v>
      </c>
      <c r="L22" s="953">
        <f>L13</f>
        <v>6.3</v>
      </c>
      <c r="M22" s="953">
        <f>M13</f>
        <v>37</v>
      </c>
      <c r="N22" s="841"/>
      <c r="O22" s="70" t="s">
        <v>1</v>
      </c>
      <c r="P22" s="71">
        <v>0</v>
      </c>
      <c r="Q22" s="841"/>
      <c r="R22" s="841"/>
      <c r="S22" s="841"/>
    </row>
    <row r="23" spans="1:19" x14ac:dyDescent="0.2">
      <c r="A23" s="72" t="s">
        <v>47</v>
      </c>
      <c r="B23" s="853"/>
      <c r="C23" s="853"/>
      <c r="D23" s="853"/>
      <c r="E23" s="1324"/>
      <c r="F23" s="955">
        <f>SUMIF(H11:H20,"melnais",F11:F20)</f>
        <v>0</v>
      </c>
      <c r="G23" s="956"/>
      <c r="H23" s="957"/>
      <c r="I23" s="841"/>
      <c r="J23" s="841"/>
      <c r="K23" s="841"/>
      <c r="L23" s="841"/>
      <c r="M23" s="841"/>
      <c r="N23" s="841"/>
      <c r="O23" s="841"/>
      <c r="P23" s="841"/>
      <c r="Q23" s="841"/>
      <c r="R23" s="841"/>
      <c r="S23" s="841"/>
    </row>
    <row r="24" spans="1:19" x14ac:dyDescent="0.2">
      <c r="A24" s="72" t="s">
        <v>48</v>
      </c>
      <c r="B24" s="853"/>
      <c r="C24" s="853"/>
      <c r="D24" s="853"/>
      <c r="E24" s="1324"/>
      <c r="F24" s="955">
        <f>SUMIF(H11:H20,"bruģis",F11:F20)</f>
        <v>0</v>
      </c>
      <c r="G24" s="956"/>
      <c r="H24" s="958"/>
      <c r="I24" s="841"/>
      <c r="J24" s="841"/>
      <c r="K24" s="841"/>
      <c r="L24" s="841"/>
      <c r="M24" s="841"/>
      <c r="N24" s="841"/>
      <c r="O24" s="841"/>
      <c r="P24" s="841"/>
      <c r="Q24" s="841"/>
      <c r="R24" s="841"/>
      <c r="S24" s="841"/>
    </row>
    <row r="25" spans="1:19" x14ac:dyDescent="0.2">
      <c r="A25" s="72" t="s">
        <v>49</v>
      </c>
      <c r="B25" s="853"/>
      <c r="C25" s="853"/>
      <c r="D25" s="853"/>
      <c r="E25" s="1324"/>
      <c r="F25" s="955">
        <f>SUMIF(H11:H20,"grants",F11:F20)</f>
        <v>22.66</v>
      </c>
      <c r="G25" s="956"/>
      <c r="H25" s="958"/>
      <c r="I25" s="841"/>
      <c r="J25" s="841"/>
      <c r="K25" s="841"/>
      <c r="L25" s="841"/>
      <c r="M25" s="841"/>
      <c r="N25" s="841"/>
      <c r="O25" s="841"/>
      <c r="P25" s="841"/>
      <c r="Q25" s="841"/>
      <c r="R25" s="841"/>
      <c r="S25" s="841"/>
    </row>
    <row r="26" spans="1:19" x14ac:dyDescent="0.2">
      <c r="A26" s="72" t="s">
        <v>50</v>
      </c>
      <c r="B26" s="853"/>
      <c r="C26" s="853"/>
      <c r="D26" s="853"/>
      <c r="E26" s="1324"/>
      <c r="F26" s="955">
        <f>SUMIF(H11:H20,"cits segums",F11:F20)</f>
        <v>0</v>
      </c>
      <c r="G26" s="956"/>
      <c r="H26" s="957"/>
      <c r="I26" s="959"/>
      <c r="J26" s="841"/>
      <c r="K26" s="841"/>
      <c r="L26" s="841"/>
      <c r="M26" s="841"/>
      <c r="N26" s="841"/>
      <c r="O26" s="841"/>
      <c r="P26" s="841"/>
      <c r="Q26" s="841"/>
      <c r="R26" s="841"/>
      <c r="S26" s="841"/>
    </row>
    <row r="27" spans="1:19" s="16" customFormat="1" ht="5.25" customHeight="1" x14ac:dyDescent="0.2">
      <c r="A27" s="15"/>
      <c r="B27" s="15"/>
      <c r="C27" s="9"/>
      <c r="D27" s="9"/>
      <c r="E27" s="9"/>
      <c r="F27" s="80"/>
      <c r="G27" s="80"/>
      <c r="H27" s="60"/>
      <c r="J27" s="62"/>
      <c r="K27" s="61"/>
      <c r="L27" s="61"/>
      <c r="M27" s="61"/>
      <c r="N27" s="62"/>
      <c r="O27" s="62"/>
      <c r="P27" s="62"/>
      <c r="Q27" s="62"/>
      <c r="R27" s="62"/>
    </row>
    <row r="28" spans="1:19" s="16" customFormat="1" ht="12.75" customHeight="1" x14ac:dyDescent="0.2">
      <c r="A28" s="5"/>
      <c r="B28" s="5"/>
      <c r="C28" s="6" t="s">
        <v>51</v>
      </c>
      <c r="D28" s="1720" t="str">
        <f>KOPA!$A$31</f>
        <v>2022.gada 18.oktobris</v>
      </c>
      <c r="E28" s="1720"/>
      <c r="F28" s="1720"/>
      <c r="G28" s="82"/>
      <c r="H28" s="81"/>
      <c r="I28" s="81"/>
      <c r="J28" s="82"/>
      <c r="K28" s="82"/>
      <c r="L28" s="61"/>
      <c r="M28" s="61"/>
      <c r="N28" s="61"/>
      <c r="O28" s="1407"/>
      <c r="P28" s="1407"/>
      <c r="Q28" s="1407"/>
      <c r="R28" s="1407"/>
    </row>
    <row r="29" spans="1:19" s="16" customFormat="1" ht="12.75" customHeight="1" x14ac:dyDescent="0.2">
      <c r="A29" s="5"/>
      <c r="B29" s="5"/>
      <c r="C29" s="6" t="s">
        <v>52</v>
      </c>
      <c r="D29" s="1720" t="s">
        <v>53</v>
      </c>
      <c r="E29" s="1720"/>
      <c r="F29" s="1720"/>
      <c r="G29" s="1720"/>
      <c r="H29" s="1720"/>
      <c r="I29" s="1720"/>
      <c r="J29" s="1720"/>
      <c r="K29" s="1720"/>
      <c r="L29" s="61"/>
      <c r="M29" s="83"/>
      <c r="N29" s="83"/>
      <c r="O29" s="1407"/>
      <c r="P29" s="1725" t="s">
        <v>572</v>
      </c>
      <c r="Q29" s="1725"/>
      <c r="R29" s="1725"/>
    </row>
    <row r="30" spans="1:19" s="16" customFormat="1" ht="12.75" customHeight="1" x14ac:dyDescent="0.2">
      <c r="A30" s="5"/>
      <c r="B30" s="5"/>
      <c r="C30" s="6"/>
      <c r="D30" s="1721" t="s">
        <v>54</v>
      </c>
      <c r="E30" s="1721"/>
      <c r="F30" s="1721"/>
      <c r="G30" s="1721"/>
      <c r="H30" s="1721"/>
      <c r="I30" s="1721"/>
      <c r="J30" s="1721"/>
      <c r="K30" s="1721"/>
      <c r="L30" s="61"/>
      <c r="M30" s="1722" t="s">
        <v>55</v>
      </c>
      <c r="N30" s="1722"/>
      <c r="O30" s="1407"/>
      <c r="P30" s="1725"/>
      <c r="Q30" s="1725"/>
      <c r="R30" s="1725"/>
    </row>
    <row r="31" spans="1:19" s="16" customFormat="1" ht="12.75" customHeight="1" x14ac:dyDescent="0.2">
      <c r="A31" s="5"/>
      <c r="B31" s="5"/>
      <c r="C31" s="6" t="s">
        <v>51</v>
      </c>
      <c r="D31" s="1728" t="str">
        <f>D28</f>
        <v>2022.gada 18.oktobris</v>
      </c>
      <c r="E31" s="1728"/>
      <c r="F31" s="1728"/>
      <c r="G31" s="82"/>
      <c r="H31" s="81"/>
      <c r="I31" s="81"/>
      <c r="J31" s="82"/>
      <c r="K31" s="82"/>
      <c r="L31" s="61"/>
      <c r="M31" s="61"/>
      <c r="N31" s="61"/>
      <c r="O31" s="62"/>
      <c r="P31" s="1725"/>
      <c r="Q31" s="1725"/>
      <c r="R31" s="1725"/>
    </row>
    <row r="32" spans="1:19" s="16" customFormat="1" ht="12.75" customHeight="1" x14ac:dyDescent="0.2">
      <c r="A32" s="5"/>
      <c r="B32" s="5"/>
      <c r="C32" s="6" t="s">
        <v>56</v>
      </c>
      <c r="D32" s="1720" t="str">
        <f>KOPA!$N$31</f>
        <v>Dobeles novada domes priekšsēdētājs Ivars Gorskis</v>
      </c>
      <c r="E32" s="1720"/>
      <c r="F32" s="1720"/>
      <c r="G32" s="1720"/>
      <c r="H32" s="1720"/>
      <c r="I32" s="1720"/>
      <c r="J32" s="1720"/>
      <c r="K32" s="1720"/>
      <c r="L32" s="61"/>
      <c r="M32" s="83"/>
      <c r="N32" s="83"/>
      <c r="O32" s="62"/>
      <c r="P32" s="62"/>
      <c r="Q32" s="62"/>
      <c r="R32" s="62"/>
    </row>
    <row r="33" spans="1:19" s="16" customFormat="1" ht="12.75" customHeight="1" x14ac:dyDescent="0.2">
      <c r="A33" s="5"/>
      <c r="B33" s="5"/>
      <c r="C33" s="6"/>
      <c r="D33" s="1721" t="s">
        <v>54</v>
      </c>
      <c r="E33" s="1721"/>
      <c r="F33" s="1721"/>
      <c r="G33" s="1721"/>
      <c r="H33" s="1721"/>
      <c r="I33" s="1721"/>
      <c r="J33" s="1721"/>
      <c r="K33" s="1721"/>
      <c r="L33" s="61"/>
      <c r="M33" s="1722" t="s">
        <v>55</v>
      </c>
      <c r="N33" s="1722"/>
      <c r="O33" s="62"/>
      <c r="P33" s="62"/>
      <c r="Q33" s="62"/>
      <c r="R33" s="62"/>
    </row>
    <row r="34" spans="1:19" s="16" customFormat="1" ht="12.75" customHeight="1" x14ac:dyDescent="0.2">
      <c r="A34" s="5"/>
      <c r="B34" s="5"/>
      <c r="C34" s="6" t="s">
        <v>51</v>
      </c>
      <c r="D34" s="84" t="s">
        <v>57</v>
      </c>
      <c r="E34" s="84"/>
      <c r="F34" s="84"/>
      <c r="G34" s="81"/>
      <c r="H34" s="81"/>
      <c r="I34" s="81"/>
      <c r="J34" s="82"/>
      <c r="K34" s="82"/>
      <c r="L34" s="61"/>
      <c r="M34" s="61"/>
      <c r="N34" s="61"/>
      <c r="O34" s="62"/>
      <c r="P34" s="62"/>
      <c r="Q34" s="62"/>
      <c r="R34" s="62"/>
    </row>
    <row r="35" spans="1:19" s="16" customFormat="1" ht="12.75" customHeight="1" x14ac:dyDescent="0.2">
      <c r="A35" s="5"/>
      <c r="B35" s="5"/>
      <c r="C35" s="6" t="s">
        <v>58</v>
      </c>
      <c r="D35" s="1720" t="s">
        <v>1088</v>
      </c>
      <c r="E35" s="1720"/>
      <c r="F35" s="1720"/>
      <c r="G35" s="1720"/>
      <c r="H35" s="1720"/>
      <c r="I35" s="1720"/>
      <c r="J35" s="1720"/>
      <c r="K35" s="1720"/>
      <c r="L35" s="61"/>
      <c r="M35" s="83"/>
      <c r="N35" s="83"/>
      <c r="O35" s="62"/>
      <c r="P35" s="62"/>
      <c r="Q35" s="62"/>
      <c r="R35" s="62"/>
    </row>
    <row r="36" spans="1:19" s="16" customFormat="1" ht="12.75" customHeight="1" x14ac:dyDescent="0.2">
      <c r="A36" s="15"/>
      <c r="B36" s="15"/>
      <c r="C36" s="9"/>
      <c r="D36" s="1721" t="s">
        <v>54</v>
      </c>
      <c r="E36" s="1721"/>
      <c r="F36" s="1721"/>
      <c r="G36" s="1721"/>
      <c r="H36" s="1721"/>
      <c r="I36" s="1721"/>
      <c r="J36" s="1721"/>
      <c r="K36" s="1721"/>
      <c r="L36" s="61"/>
      <c r="M36" s="1722" t="s">
        <v>55</v>
      </c>
      <c r="N36" s="1722"/>
      <c r="O36" s="61"/>
      <c r="P36" s="61"/>
      <c r="Q36" s="61"/>
      <c r="R36" s="62"/>
    </row>
    <row r="37" spans="1:19" x14ac:dyDescent="0.2">
      <c r="A37" s="948"/>
      <c r="B37" s="841"/>
      <c r="C37" s="841"/>
      <c r="D37" s="841"/>
      <c r="E37" s="841"/>
      <c r="F37" s="841"/>
      <c r="G37" s="841"/>
      <c r="H37" s="950"/>
      <c r="I37" s="841"/>
      <c r="J37" s="841"/>
      <c r="K37" s="841"/>
      <c r="L37" s="841"/>
      <c r="M37" s="841"/>
      <c r="N37" s="841"/>
      <c r="O37" s="841"/>
      <c r="P37" s="841"/>
      <c r="Q37" s="841"/>
      <c r="R37" s="948"/>
      <c r="S37" s="948"/>
    </row>
  </sheetData>
  <mergeCells count="38">
    <mergeCell ref="P29:R31"/>
    <mergeCell ref="H8:H9"/>
    <mergeCell ref="I8:I9"/>
    <mergeCell ref="D1:P1"/>
    <mergeCell ref="D3:P3"/>
    <mergeCell ref="A5:R5"/>
    <mergeCell ref="A6:A9"/>
    <mergeCell ref="B6:C9"/>
    <mergeCell ref="Q6:R7"/>
    <mergeCell ref="D7:H7"/>
    <mergeCell ref="I7:O7"/>
    <mergeCell ref="P7:P9"/>
    <mergeCell ref="R8:R9"/>
    <mergeCell ref="J8:K8"/>
    <mergeCell ref="L8:L9"/>
    <mergeCell ref="M8:M9"/>
    <mergeCell ref="O8:O9"/>
    <mergeCell ref="Q8:Q9"/>
    <mergeCell ref="D6:P6"/>
    <mergeCell ref="C17:C18"/>
    <mergeCell ref="A22:E22"/>
    <mergeCell ref="B10:C10"/>
    <mergeCell ref="D8:E8"/>
    <mergeCell ref="N8:N9"/>
    <mergeCell ref="K13:K14"/>
    <mergeCell ref="F8:G8"/>
    <mergeCell ref="F10:G10"/>
    <mergeCell ref="D36:K36"/>
    <mergeCell ref="M36:N36"/>
    <mergeCell ref="D28:F28"/>
    <mergeCell ref="D29:K29"/>
    <mergeCell ref="D30:K30"/>
    <mergeCell ref="M30:N30"/>
    <mergeCell ref="D31:F31"/>
    <mergeCell ref="D32:K32"/>
    <mergeCell ref="D33:K33"/>
    <mergeCell ref="M33:N33"/>
    <mergeCell ref="D35:K35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5C121-3C90-4CF4-B0E4-43A36A477D5A}">
  <sheetPr codeName="Sheet53"/>
  <dimension ref="A1:V41"/>
  <sheetViews>
    <sheetView showGridLines="0" view="pageLayout" zoomScaleNormal="100" zoomScaleSheetLayoutView="100" workbookViewId="0">
      <selection activeCell="A6" sqref="A6:A9"/>
    </sheetView>
  </sheetViews>
  <sheetFormatPr defaultColWidth="8.85546875"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  <col min="20" max="20" width="8" customWidth="1"/>
    <col min="21" max="21" width="2.85546875" customWidth="1"/>
  </cols>
  <sheetData>
    <row r="1" spans="1:22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2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2" s="9" customFormat="1" ht="15" customHeight="1" x14ac:dyDescent="0.2">
      <c r="A3" s="5"/>
      <c r="B3" s="5"/>
      <c r="C3" s="6"/>
      <c r="D3" s="1702" t="s">
        <v>725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2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2" s="16" customFormat="1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2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  <c r="S6" s="946"/>
    </row>
    <row r="7" spans="1:22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  <c r="S7" s="946"/>
    </row>
    <row r="8" spans="1:22" ht="15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  <c r="S8" s="946"/>
    </row>
    <row r="9" spans="1:22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  <c r="S9" s="946"/>
    </row>
    <row r="10" spans="1:22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7"/>
    </row>
    <row r="11" spans="1:22" ht="11.25" customHeight="1" x14ac:dyDescent="0.2">
      <c r="A11" s="977">
        <v>1</v>
      </c>
      <c r="B11" s="1064">
        <v>605</v>
      </c>
      <c r="C11" s="1121" t="s">
        <v>990</v>
      </c>
      <c r="D11" s="978">
        <v>0</v>
      </c>
      <c r="E11" s="978">
        <v>0.42</v>
      </c>
      <c r="F11" s="979">
        <v>0.42</v>
      </c>
      <c r="G11" s="980"/>
      <c r="H11" s="1483" t="s">
        <v>42</v>
      </c>
      <c r="I11" s="981"/>
      <c r="J11" s="981"/>
      <c r="K11" s="981"/>
      <c r="L11" s="981"/>
      <c r="M11" s="981"/>
      <c r="N11" s="981"/>
      <c r="O11" s="981"/>
      <c r="P11" s="981"/>
      <c r="Q11" s="981"/>
      <c r="R11" s="981">
        <v>46940060072</v>
      </c>
      <c r="S11" s="948"/>
      <c r="T11" s="841"/>
      <c r="U11" s="841"/>
      <c r="V11" s="841"/>
    </row>
    <row r="12" spans="1:22" ht="11.25" customHeight="1" x14ac:dyDescent="0.2">
      <c r="A12" s="987"/>
      <c r="B12" s="1082"/>
      <c r="C12" s="1122"/>
      <c r="D12" s="988">
        <v>0.42</v>
      </c>
      <c r="E12" s="988">
        <v>0.72</v>
      </c>
      <c r="F12" s="989">
        <v>0.3</v>
      </c>
      <c r="G12" s="990">
        <f>SUM(F11:F12)</f>
        <v>0.72</v>
      </c>
      <c r="H12" s="1485" t="s">
        <v>42</v>
      </c>
      <c r="I12" s="991"/>
      <c r="J12" s="988"/>
      <c r="K12" s="1012"/>
      <c r="L12" s="991"/>
      <c r="M12" s="991"/>
      <c r="N12" s="991"/>
      <c r="O12" s="991"/>
      <c r="P12" s="991"/>
      <c r="Q12" s="991"/>
      <c r="R12" s="1123" t="s">
        <v>683</v>
      </c>
      <c r="S12" s="948"/>
      <c r="T12" s="841"/>
      <c r="U12" s="841"/>
      <c r="V12" s="841"/>
    </row>
    <row r="13" spans="1:22" ht="11.25" customHeight="1" x14ac:dyDescent="0.2">
      <c r="A13" s="970">
        <v>2</v>
      </c>
      <c r="B13" s="1062">
        <v>607</v>
      </c>
      <c r="C13" s="1124" t="s">
        <v>991</v>
      </c>
      <c r="D13" s="971">
        <v>0</v>
      </c>
      <c r="E13" s="971">
        <v>1.46</v>
      </c>
      <c r="F13" s="972">
        <v>1.46</v>
      </c>
      <c r="G13" s="973">
        <f>F13</f>
        <v>1.46</v>
      </c>
      <c r="H13" s="1476" t="s">
        <v>42</v>
      </c>
      <c r="I13" s="970"/>
      <c r="J13" s="970"/>
      <c r="K13" s="970"/>
      <c r="L13" s="970"/>
      <c r="M13" s="970"/>
      <c r="N13" s="970"/>
      <c r="O13" s="970"/>
      <c r="P13" s="970"/>
      <c r="Q13" s="970"/>
      <c r="R13" s="970">
        <v>46940050434</v>
      </c>
      <c r="S13" s="948"/>
      <c r="T13" s="841"/>
      <c r="U13" s="841"/>
      <c r="V13" s="841"/>
    </row>
    <row r="14" spans="1:22" ht="11.25" customHeight="1" x14ac:dyDescent="0.2">
      <c r="A14" s="977">
        <v>3</v>
      </c>
      <c r="B14" s="1064">
        <v>608</v>
      </c>
      <c r="C14" s="1121" t="s">
        <v>992</v>
      </c>
      <c r="D14" s="978">
        <v>0</v>
      </c>
      <c r="E14" s="978">
        <v>0.13</v>
      </c>
      <c r="F14" s="979">
        <v>0.13</v>
      </c>
      <c r="G14" s="980"/>
      <c r="H14" s="1483" t="s">
        <v>44</v>
      </c>
      <c r="I14" s="981"/>
      <c r="J14" s="981"/>
      <c r="K14" s="981"/>
      <c r="L14" s="981"/>
      <c r="M14" s="981"/>
      <c r="N14" s="981"/>
      <c r="O14" s="981"/>
      <c r="P14" s="981"/>
      <c r="Q14" s="981"/>
      <c r="R14" s="981">
        <v>46940050549</v>
      </c>
      <c r="S14" s="948"/>
      <c r="T14" s="841"/>
      <c r="U14" s="841"/>
      <c r="V14" s="841"/>
    </row>
    <row r="15" spans="1:22" ht="11.25" customHeight="1" x14ac:dyDescent="0.2">
      <c r="A15" s="982"/>
      <c r="B15" s="998"/>
      <c r="C15" s="1125"/>
      <c r="D15" s="1106">
        <v>0.13</v>
      </c>
      <c r="E15" s="1106">
        <v>0.5</v>
      </c>
      <c r="F15" s="1107">
        <v>0.37</v>
      </c>
      <c r="G15" s="1108"/>
      <c r="H15" s="1495" t="s">
        <v>44</v>
      </c>
      <c r="I15" s="1109"/>
      <c r="J15" s="1109"/>
      <c r="K15" s="1109"/>
      <c r="L15" s="1109"/>
      <c r="M15" s="1109"/>
      <c r="N15" s="1109"/>
      <c r="O15" s="1109"/>
      <c r="P15" s="1109"/>
      <c r="Q15" s="1109"/>
      <c r="R15" s="1109">
        <v>46940050549</v>
      </c>
      <c r="S15" s="948"/>
      <c r="T15" s="841"/>
      <c r="U15" s="841"/>
      <c r="V15" s="841"/>
    </row>
    <row r="16" spans="1:22" ht="11.25" customHeight="1" x14ac:dyDescent="0.2">
      <c r="A16" s="982"/>
      <c r="B16" s="998"/>
      <c r="C16" s="1125"/>
      <c r="D16" s="983">
        <v>0.5</v>
      </c>
      <c r="E16" s="983">
        <v>1.9709999999999999</v>
      </c>
      <c r="F16" s="984">
        <v>1.47</v>
      </c>
      <c r="G16" s="985"/>
      <c r="H16" s="1484" t="s">
        <v>42</v>
      </c>
      <c r="I16" s="986"/>
      <c r="J16" s="986"/>
      <c r="K16" s="986"/>
      <c r="L16" s="986"/>
      <c r="M16" s="986"/>
      <c r="N16" s="986"/>
      <c r="O16" s="986"/>
      <c r="P16" s="986"/>
      <c r="Q16" s="986"/>
      <c r="R16" s="986">
        <v>46940050549</v>
      </c>
      <c r="S16" s="948"/>
      <c r="T16" s="841"/>
      <c r="U16" s="841"/>
      <c r="V16" s="841"/>
    </row>
    <row r="17" spans="1:22" ht="11.25" customHeight="1" x14ac:dyDescent="0.2">
      <c r="A17" s="987"/>
      <c r="B17" s="1082"/>
      <c r="C17" s="1122"/>
      <c r="D17" s="988">
        <v>1.9709999999999999</v>
      </c>
      <c r="E17" s="988">
        <v>2.5209999999999999</v>
      </c>
      <c r="F17" s="989">
        <v>0.55000000000000004</v>
      </c>
      <c r="G17" s="990">
        <f>SUM(F14:F17)</f>
        <v>2.52</v>
      </c>
      <c r="H17" s="1485" t="s">
        <v>10</v>
      </c>
      <c r="I17" s="991"/>
      <c r="J17" s="991"/>
      <c r="K17" s="991"/>
      <c r="L17" s="991"/>
      <c r="M17" s="991"/>
      <c r="N17" s="991"/>
      <c r="O17" s="991"/>
      <c r="P17" s="991"/>
      <c r="Q17" s="991"/>
      <c r="R17" s="991">
        <v>46940050549</v>
      </c>
      <c r="S17" s="948"/>
      <c r="T17" s="841"/>
      <c r="U17" s="841"/>
      <c r="V17" s="841"/>
    </row>
    <row r="18" spans="1:22" ht="11.25" customHeight="1" x14ac:dyDescent="0.2">
      <c r="A18" s="970">
        <v>4</v>
      </c>
      <c r="B18" s="1062">
        <v>609</v>
      </c>
      <c r="C18" s="1124" t="s">
        <v>993</v>
      </c>
      <c r="D18" s="971">
        <v>0</v>
      </c>
      <c r="E18" s="971">
        <v>0.43</v>
      </c>
      <c r="F18" s="972">
        <v>0.43</v>
      </c>
      <c r="G18" s="973">
        <f>F18</f>
        <v>0.43</v>
      </c>
      <c r="H18" s="1476" t="s">
        <v>42</v>
      </c>
      <c r="I18" s="970"/>
      <c r="J18" s="970"/>
      <c r="K18" s="970"/>
      <c r="L18" s="970"/>
      <c r="M18" s="970"/>
      <c r="N18" s="970"/>
      <c r="O18" s="970"/>
      <c r="P18" s="970"/>
      <c r="Q18" s="970"/>
      <c r="R18" s="970">
        <v>46940050413</v>
      </c>
      <c r="S18" s="948"/>
      <c r="T18" s="841"/>
      <c r="U18" s="841"/>
      <c r="V18" s="841"/>
    </row>
    <row r="19" spans="1:22" ht="11.25" customHeight="1" x14ac:dyDescent="0.2">
      <c r="A19" s="970">
        <v>5</v>
      </c>
      <c r="B19" s="1062">
        <v>610</v>
      </c>
      <c r="C19" s="1124" t="s">
        <v>994</v>
      </c>
      <c r="D19" s="971">
        <v>0</v>
      </c>
      <c r="E19" s="971">
        <v>1.4</v>
      </c>
      <c r="F19" s="972">
        <v>1.4</v>
      </c>
      <c r="G19" s="973">
        <f>F19</f>
        <v>1.4</v>
      </c>
      <c r="H19" s="1476" t="s">
        <v>42</v>
      </c>
      <c r="I19" s="970"/>
      <c r="J19" s="970"/>
      <c r="K19" s="970"/>
      <c r="L19" s="970"/>
      <c r="M19" s="970"/>
      <c r="N19" s="970"/>
      <c r="O19" s="970"/>
      <c r="P19" s="970"/>
      <c r="Q19" s="970"/>
      <c r="R19" s="970">
        <v>46940050405</v>
      </c>
      <c r="S19" s="948"/>
      <c r="T19" s="841"/>
      <c r="U19" s="841"/>
      <c r="V19" s="841"/>
    </row>
    <row r="20" spans="1:22" ht="11.25" customHeight="1" x14ac:dyDescent="0.2">
      <c r="A20" s="970">
        <v>6</v>
      </c>
      <c r="B20" s="1062">
        <v>611</v>
      </c>
      <c r="C20" s="1124" t="s">
        <v>995</v>
      </c>
      <c r="D20" s="971">
        <v>0</v>
      </c>
      <c r="E20" s="971">
        <v>0.82</v>
      </c>
      <c r="F20" s="972">
        <v>0.82</v>
      </c>
      <c r="G20" s="973">
        <f>F20</f>
        <v>0.82</v>
      </c>
      <c r="H20" s="1476" t="s">
        <v>42</v>
      </c>
      <c r="I20" s="970"/>
      <c r="J20" s="970"/>
      <c r="K20" s="970"/>
      <c r="L20" s="970"/>
      <c r="M20" s="970"/>
      <c r="N20" s="970"/>
      <c r="O20" s="970"/>
      <c r="P20" s="970"/>
      <c r="Q20" s="970"/>
      <c r="R20" s="970">
        <v>46940050406</v>
      </c>
      <c r="S20" s="948"/>
      <c r="T20" s="841"/>
      <c r="U20" s="841"/>
      <c r="V20" s="841"/>
    </row>
    <row r="21" spans="1:22" ht="11.25" customHeight="1" x14ac:dyDescent="0.2">
      <c r="A21" s="977">
        <v>7</v>
      </c>
      <c r="B21" s="1064">
        <v>614</v>
      </c>
      <c r="C21" s="1787" t="s">
        <v>996</v>
      </c>
      <c r="D21" s="978">
        <v>0</v>
      </c>
      <c r="E21" s="978">
        <v>4.5599999999999996</v>
      </c>
      <c r="F21" s="979">
        <v>4.5599999999999996</v>
      </c>
      <c r="G21" s="980"/>
      <c r="H21" s="1483" t="s">
        <v>42</v>
      </c>
      <c r="I21" s="981"/>
      <c r="J21" s="981"/>
      <c r="K21" s="981"/>
      <c r="L21" s="981"/>
      <c r="M21" s="981"/>
      <c r="N21" s="981"/>
      <c r="O21" s="981"/>
      <c r="P21" s="981"/>
      <c r="Q21" s="981"/>
      <c r="R21" s="981">
        <v>46940050407</v>
      </c>
      <c r="S21" s="948"/>
      <c r="T21" s="841"/>
      <c r="U21" s="841"/>
      <c r="V21" s="841"/>
    </row>
    <row r="22" spans="1:22" ht="11.25" customHeight="1" x14ac:dyDescent="0.2">
      <c r="A22" s="987"/>
      <c r="B22" s="1082"/>
      <c r="C22" s="1788"/>
      <c r="D22" s="988">
        <v>4.5599999999999996</v>
      </c>
      <c r="E22" s="988">
        <v>5.49</v>
      </c>
      <c r="F22" s="989">
        <v>0.93</v>
      </c>
      <c r="G22" s="990">
        <f>SUM(F21:F22)</f>
        <v>5.4899999999999993</v>
      </c>
      <c r="H22" s="1485" t="s">
        <v>42</v>
      </c>
      <c r="I22" s="991"/>
      <c r="J22" s="991"/>
      <c r="K22" s="991"/>
      <c r="L22" s="991"/>
      <c r="M22" s="991"/>
      <c r="N22" s="991"/>
      <c r="O22" s="991"/>
      <c r="P22" s="991"/>
      <c r="Q22" s="991"/>
      <c r="R22" s="991">
        <v>46940050408</v>
      </c>
      <c r="S22" s="948"/>
      <c r="T22" s="841"/>
      <c r="U22" s="841"/>
      <c r="V22" s="841"/>
    </row>
    <row r="23" spans="1:22" ht="11.25" customHeight="1" x14ac:dyDescent="0.2">
      <c r="A23" s="970">
        <v>8</v>
      </c>
      <c r="B23" s="1062">
        <v>616</v>
      </c>
      <c r="C23" s="1124" t="s">
        <v>997</v>
      </c>
      <c r="D23" s="971">
        <v>0</v>
      </c>
      <c r="E23" s="971">
        <v>1.74</v>
      </c>
      <c r="F23" s="972">
        <v>1.74</v>
      </c>
      <c r="G23" s="973">
        <f>F23</f>
        <v>1.74</v>
      </c>
      <c r="H23" s="1476" t="s">
        <v>42</v>
      </c>
      <c r="I23" s="970"/>
      <c r="J23" s="970"/>
      <c r="K23" s="970"/>
      <c r="L23" s="970"/>
      <c r="M23" s="970"/>
      <c r="N23" s="970"/>
      <c r="O23" s="970"/>
      <c r="P23" s="970"/>
      <c r="Q23" s="970"/>
      <c r="R23" s="970">
        <v>46940050410</v>
      </c>
      <c r="S23" s="948"/>
      <c r="T23" s="841"/>
      <c r="U23" s="841"/>
      <c r="V23" s="841"/>
    </row>
    <row r="24" spans="1:22" ht="11.25" customHeight="1" x14ac:dyDescent="0.2">
      <c r="A24" s="970">
        <v>9</v>
      </c>
      <c r="B24" s="1062">
        <v>617</v>
      </c>
      <c r="C24" s="1124" t="s">
        <v>998</v>
      </c>
      <c r="D24" s="971">
        <v>0</v>
      </c>
      <c r="E24" s="971">
        <v>6</v>
      </c>
      <c r="F24" s="972">
        <v>6</v>
      </c>
      <c r="G24" s="973">
        <f>F24</f>
        <v>6</v>
      </c>
      <c r="H24" s="1476" t="s">
        <v>42</v>
      </c>
      <c r="I24" s="970"/>
      <c r="J24" s="970"/>
      <c r="K24" s="970"/>
      <c r="L24" s="970"/>
      <c r="M24" s="970"/>
      <c r="N24" s="970"/>
      <c r="O24" s="970"/>
      <c r="P24" s="970"/>
      <c r="Q24" s="970"/>
      <c r="R24" s="970">
        <v>46940020215</v>
      </c>
      <c r="S24" s="948"/>
      <c r="T24" s="841"/>
      <c r="U24" s="841"/>
      <c r="V24" s="841"/>
    </row>
    <row r="25" spans="1:22" ht="11.25" customHeight="1" x14ac:dyDescent="0.2">
      <c r="A25" s="970">
        <v>10</v>
      </c>
      <c r="B25" s="1062">
        <v>622</v>
      </c>
      <c r="C25" s="1124" t="s">
        <v>999</v>
      </c>
      <c r="D25" s="971">
        <v>0</v>
      </c>
      <c r="E25" s="971">
        <v>0.61</v>
      </c>
      <c r="F25" s="972">
        <v>0.61</v>
      </c>
      <c r="G25" s="973">
        <f>F25</f>
        <v>0.61</v>
      </c>
      <c r="H25" s="1476" t="s">
        <v>42</v>
      </c>
      <c r="I25" s="970"/>
      <c r="J25" s="970"/>
      <c r="K25" s="970"/>
      <c r="L25" s="970"/>
      <c r="M25" s="970"/>
      <c r="N25" s="970"/>
      <c r="O25" s="970"/>
      <c r="P25" s="970"/>
      <c r="Q25" s="970"/>
      <c r="R25" s="970">
        <v>46940010115</v>
      </c>
      <c r="S25" s="948"/>
      <c r="T25" s="841"/>
      <c r="U25" s="841"/>
      <c r="V25" s="841"/>
    </row>
    <row r="26" spans="1:22" ht="3.75" customHeight="1" x14ac:dyDescent="0.2">
      <c r="A26" s="949"/>
      <c r="B26" s="841"/>
      <c r="C26" s="841"/>
      <c r="D26" s="841"/>
      <c r="E26" s="841"/>
      <c r="F26" s="841"/>
      <c r="G26" s="841"/>
      <c r="H26" s="950"/>
      <c r="I26" s="841"/>
      <c r="J26" s="841"/>
      <c r="K26" s="841"/>
      <c r="L26" s="841"/>
      <c r="M26" s="841"/>
      <c r="N26" s="841"/>
      <c r="O26" s="841"/>
      <c r="P26" s="841"/>
      <c r="Q26" s="841"/>
      <c r="R26" s="948"/>
      <c r="S26" s="948"/>
    </row>
    <row r="27" spans="1:22" x14ac:dyDescent="0.2">
      <c r="A27" s="1755" t="s">
        <v>286</v>
      </c>
      <c r="B27" s="1756"/>
      <c r="C27" s="1756"/>
      <c r="D27" s="1756"/>
      <c r="E27" s="1757"/>
      <c r="F27" s="951">
        <f>SUM(F11:F25)</f>
        <v>21.189999999999998</v>
      </c>
      <c r="G27" s="952"/>
      <c r="H27" s="842"/>
      <c r="I27" s="841"/>
      <c r="J27" s="841"/>
      <c r="K27" s="849" t="s">
        <v>46</v>
      </c>
      <c r="L27" s="953">
        <f>SUM(L12)</f>
        <v>0</v>
      </c>
      <c r="M27" s="953">
        <f>SUM(M12)</f>
        <v>0</v>
      </c>
      <c r="N27" s="841"/>
      <c r="O27" s="70" t="s">
        <v>1</v>
      </c>
      <c r="P27" s="71">
        <f>SUM(P11:P25)</f>
        <v>0</v>
      </c>
      <c r="Q27" s="841"/>
      <c r="R27" s="841"/>
      <c r="S27" s="841"/>
    </row>
    <row r="28" spans="1:22" x14ac:dyDescent="0.2">
      <c r="A28" s="72" t="s">
        <v>47</v>
      </c>
      <c r="B28" s="853"/>
      <c r="C28" s="853"/>
      <c r="D28" s="853"/>
      <c r="E28" s="1324"/>
      <c r="F28" s="955">
        <f>SUMIF(H11:H25,"melnais",F11:F25)</f>
        <v>0.5</v>
      </c>
      <c r="G28" s="956"/>
      <c r="H28" s="957"/>
      <c r="I28" s="841"/>
      <c r="J28" s="841"/>
      <c r="K28" s="841"/>
      <c r="L28" s="841"/>
      <c r="M28" s="841"/>
      <c r="N28" s="841"/>
      <c r="O28" s="841"/>
      <c r="P28" s="841"/>
      <c r="Q28" s="841"/>
      <c r="R28" s="841"/>
      <c r="S28" s="841"/>
    </row>
    <row r="29" spans="1:22" x14ac:dyDescent="0.2">
      <c r="A29" s="72" t="s">
        <v>48</v>
      </c>
      <c r="B29" s="853"/>
      <c r="C29" s="853"/>
      <c r="D29" s="853"/>
      <c r="E29" s="1324"/>
      <c r="F29" s="955">
        <f>SUMIF(H11:H25,"bruģis",F11:F25)</f>
        <v>0</v>
      </c>
      <c r="G29" s="956"/>
      <c r="H29" s="958"/>
      <c r="I29" s="841"/>
      <c r="J29" s="841"/>
      <c r="K29" s="841"/>
      <c r="L29" s="841"/>
      <c r="M29" s="841"/>
      <c r="N29" s="841"/>
      <c r="O29" s="841"/>
      <c r="P29" s="841"/>
      <c r="Q29" s="841"/>
      <c r="R29" s="841"/>
      <c r="S29" s="841"/>
    </row>
    <row r="30" spans="1:22" x14ac:dyDescent="0.2">
      <c r="A30" s="72" t="s">
        <v>49</v>
      </c>
      <c r="B30" s="853"/>
      <c r="C30" s="853"/>
      <c r="D30" s="853"/>
      <c r="E30" s="1324"/>
      <c r="F30" s="955">
        <f>SUMIF(H11:H25,"grants",F11:F25)</f>
        <v>20.14</v>
      </c>
      <c r="G30" s="956"/>
      <c r="H30" s="958"/>
      <c r="I30" s="841"/>
      <c r="J30" s="841"/>
      <c r="K30" s="841"/>
      <c r="L30" s="841"/>
      <c r="M30" s="841"/>
      <c r="N30" s="841"/>
      <c r="O30" s="841"/>
      <c r="P30" s="841"/>
      <c r="Q30" s="841"/>
      <c r="R30" s="841"/>
      <c r="S30" s="841"/>
    </row>
    <row r="31" spans="1:22" x14ac:dyDescent="0.2">
      <c r="A31" s="72" t="s">
        <v>50</v>
      </c>
      <c r="B31" s="853"/>
      <c r="C31" s="853"/>
      <c r="D31" s="853"/>
      <c r="E31" s="1324"/>
      <c r="F31" s="955">
        <f>SUMIF(H11:H25,"cits segums",F11:F25)</f>
        <v>0.55000000000000004</v>
      </c>
      <c r="G31" s="956"/>
      <c r="H31" s="957"/>
      <c r="I31" s="841"/>
      <c r="J31" s="841"/>
      <c r="K31" s="841"/>
      <c r="L31" s="841"/>
      <c r="M31" s="841"/>
      <c r="N31" s="841"/>
      <c r="O31" s="841"/>
      <c r="P31" s="841"/>
      <c r="Q31" s="841"/>
      <c r="R31" s="841"/>
      <c r="S31" s="841"/>
    </row>
    <row r="32" spans="1:22" s="16" customFormat="1" ht="5.25" customHeight="1" x14ac:dyDescent="0.2">
      <c r="A32" s="15"/>
      <c r="B32" s="15"/>
      <c r="C32" s="9"/>
      <c r="D32" s="9"/>
      <c r="E32" s="9"/>
      <c r="F32" s="80"/>
      <c r="G32" s="80"/>
      <c r="H32" s="60"/>
      <c r="J32" s="62"/>
      <c r="K32" s="61"/>
      <c r="L32" s="61"/>
      <c r="M32" s="61"/>
      <c r="N32" s="62"/>
      <c r="O32" s="62"/>
      <c r="P32" s="62"/>
      <c r="Q32" s="62"/>
      <c r="R32" s="62"/>
    </row>
    <row r="33" spans="1:18" s="16" customFormat="1" ht="12.75" customHeight="1" x14ac:dyDescent="0.2">
      <c r="A33" s="5"/>
      <c r="B33" s="5"/>
      <c r="C33" s="6" t="s">
        <v>51</v>
      </c>
      <c r="D33" s="1720" t="str">
        <f>KOPA!$A$31</f>
        <v>2022.gada 18.oktobris</v>
      </c>
      <c r="E33" s="1720"/>
      <c r="F33" s="1720"/>
      <c r="G33" s="82"/>
      <c r="H33" s="81"/>
      <c r="I33" s="81"/>
      <c r="J33" s="82"/>
      <c r="K33" s="82"/>
      <c r="L33" s="61"/>
      <c r="M33" s="61"/>
      <c r="N33" s="61"/>
      <c r="O33" s="1407"/>
      <c r="P33" s="1407"/>
      <c r="Q33" s="1407"/>
      <c r="R33" s="1407"/>
    </row>
    <row r="34" spans="1:18" s="16" customFormat="1" ht="12.75" customHeight="1" x14ac:dyDescent="0.2">
      <c r="A34" s="5"/>
      <c r="B34" s="5"/>
      <c r="C34" s="6" t="s">
        <v>52</v>
      </c>
      <c r="D34" s="1720" t="s">
        <v>53</v>
      </c>
      <c r="E34" s="1720"/>
      <c r="F34" s="1720"/>
      <c r="G34" s="1720"/>
      <c r="H34" s="1720"/>
      <c r="I34" s="1720"/>
      <c r="J34" s="1720"/>
      <c r="K34" s="1720"/>
      <c r="L34" s="61"/>
      <c r="M34" s="83"/>
      <c r="N34" s="83"/>
      <c r="O34" s="1407"/>
      <c r="P34" s="1725" t="s">
        <v>572</v>
      </c>
      <c r="Q34" s="1725"/>
      <c r="R34" s="1725"/>
    </row>
    <row r="35" spans="1:18" s="16" customFormat="1" ht="12.75" customHeight="1" x14ac:dyDescent="0.2">
      <c r="A35" s="5"/>
      <c r="B35" s="5"/>
      <c r="C35" s="6"/>
      <c r="D35" s="1721" t="s">
        <v>54</v>
      </c>
      <c r="E35" s="1721"/>
      <c r="F35" s="1721"/>
      <c r="G35" s="1721"/>
      <c r="H35" s="1721"/>
      <c r="I35" s="1721"/>
      <c r="J35" s="1721"/>
      <c r="K35" s="1721"/>
      <c r="L35" s="61"/>
      <c r="M35" s="1722" t="s">
        <v>55</v>
      </c>
      <c r="N35" s="1722"/>
      <c r="O35" s="1407"/>
      <c r="P35" s="1725"/>
      <c r="Q35" s="1725"/>
      <c r="R35" s="1725"/>
    </row>
    <row r="36" spans="1:18" s="16" customFormat="1" ht="12.75" customHeight="1" x14ac:dyDescent="0.2">
      <c r="A36" s="5"/>
      <c r="B36" s="5"/>
      <c r="C36" s="6" t="s">
        <v>51</v>
      </c>
      <c r="D36" s="1728" t="str">
        <f>D33</f>
        <v>2022.gada 18.oktobris</v>
      </c>
      <c r="E36" s="1728"/>
      <c r="F36" s="1728"/>
      <c r="G36" s="82"/>
      <c r="H36" s="81"/>
      <c r="I36" s="81"/>
      <c r="J36" s="82"/>
      <c r="K36" s="82"/>
      <c r="L36" s="61"/>
      <c r="M36" s="61"/>
      <c r="N36" s="61"/>
      <c r="O36" s="62"/>
      <c r="P36" s="1725"/>
      <c r="Q36" s="1725"/>
      <c r="R36" s="1725"/>
    </row>
    <row r="37" spans="1:18" s="16" customFormat="1" ht="12.75" customHeight="1" x14ac:dyDescent="0.2">
      <c r="A37" s="5"/>
      <c r="B37" s="5"/>
      <c r="C37" s="6" t="s">
        <v>56</v>
      </c>
      <c r="D37" s="1720" t="str">
        <f>KOPA!$N$31</f>
        <v>Dobeles novada domes priekšsēdētājs Ivars Gorskis</v>
      </c>
      <c r="E37" s="1720"/>
      <c r="F37" s="1720"/>
      <c r="G37" s="1720"/>
      <c r="H37" s="1720"/>
      <c r="I37" s="1720"/>
      <c r="J37" s="1720"/>
      <c r="K37" s="1720"/>
      <c r="L37" s="61"/>
      <c r="M37" s="83"/>
      <c r="N37" s="83"/>
      <c r="O37" s="62"/>
      <c r="P37" s="62"/>
      <c r="Q37" s="62"/>
      <c r="R37" s="62"/>
    </row>
    <row r="38" spans="1:18" s="16" customFormat="1" ht="12.75" customHeight="1" x14ac:dyDescent="0.2">
      <c r="A38" s="5"/>
      <c r="B38" s="5"/>
      <c r="C38" s="6"/>
      <c r="D38" s="1721" t="s">
        <v>54</v>
      </c>
      <c r="E38" s="1721"/>
      <c r="F38" s="1721"/>
      <c r="G38" s="1721"/>
      <c r="H38" s="1721"/>
      <c r="I38" s="1721"/>
      <c r="J38" s="1721"/>
      <c r="K38" s="1721"/>
      <c r="L38" s="61"/>
      <c r="M38" s="1722" t="s">
        <v>55</v>
      </c>
      <c r="N38" s="1722"/>
      <c r="O38" s="62"/>
      <c r="P38" s="62"/>
      <c r="Q38" s="62"/>
      <c r="R38" s="62"/>
    </row>
    <row r="39" spans="1:18" s="16" customFormat="1" ht="12.75" customHeight="1" x14ac:dyDescent="0.2">
      <c r="A39" s="5"/>
      <c r="B39" s="5"/>
      <c r="C39" s="6" t="s">
        <v>51</v>
      </c>
      <c r="D39" s="84" t="s">
        <v>57</v>
      </c>
      <c r="E39" s="84"/>
      <c r="F39" s="84"/>
      <c r="G39" s="81"/>
      <c r="H39" s="81"/>
      <c r="I39" s="81"/>
      <c r="J39" s="82"/>
      <c r="K39" s="82"/>
      <c r="L39" s="61"/>
      <c r="M39" s="61"/>
      <c r="N39" s="61"/>
      <c r="O39" s="62"/>
      <c r="P39" s="62"/>
      <c r="Q39" s="62"/>
      <c r="R39" s="62"/>
    </row>
    <row r="40" spans="1:18" s="16" customFormat="1" ht="12.75" customHeight="1" x14ac:dyDescent="0.2">
      <c r="A40" s="5"/>
      <c r="B40" s="5"/>
      <c r="C40" s="6" t="s">
        <v>58</v>
      </c>
      <c r="D40" s="1720" t="s">
        <v>1088</v>
      </c>
      <c r="E40" s="1720"/>
      <c r="F40" s="1720"/>
      <c r="G40" s="1720"/>
      <c r="H40" s="1720"/>
      <c r="I40" s="1720"/>
      <c r="J40" s="1720"/>
      <c r="K40" s="1720"/>
      <c r="L40" s="61"/>
      <c r="M40" s="83"/>
      <c r="N40" s="83"/>
      <c r="O40" s="62"/>
      <c r="P40" s="62"/>
      <c r="Q40" s="62"/>
      <c r="R40" s="62"/>
    </row>
    <row r="41" spans="1:18" s="16" customFormat="1" ht="12.75" customHeight="1" x14ac:dyDescent="0.2">
      <c r="A41" s="15"/>
      <c r="B41" s="15"/>
      <c r="C41" s="9"/>
      <c r="D41" s="1721" t="s">
        <v>54</v>
      </c>
      <c r="E41" s="1721"/>
      <c r="F41" s="1721"/>
      <c r="G41" s="1721"/>
      <c r="H41" s="1721"/>
      <c r="I41" s="1721"/>
      <c r="J41" s="1721"/>
      <c r="K41" s="1721"/>
      <c r="L41" s="61"/>
      <c r="M41" s="1722" t="s">
        <v>55</v>
      </c>
      <c r="N41" s="1722"/>
      <c r="O41" s="61"/>
      <c r="P41" s="61"/>
      <c r="Q41" s="61"/>
      <c r="R41" s="62"/>
    </row>
  </sheetData>
  <mergeCells count="37">
    <mergeCell ref="F8:G8"/>
    <mergeCell ref="F10:G10"/>
    <mergeCell ref="P34:R36"/>
    <mergeCell ref="R8:R9"/>
    <mergeCell ref="D8:E8"/>
    <mergeCell ref="O8:O9"/>
    <mergeCell ref="Q8:Q9"/>
    <mergeCell ref="H8:H9"/>
    <mergeCell ref="I8:I9"/>
    <mergeCell ref="J8:K8"/>
    <mergeCell ref="L8:L9"/>
    <mergeCell ref="D36:F36"/>
    <mergeCell ref="D34:K34"/>
    <mergeCell ref="D35:K35"/>
    <mergeCell ref="M35:N35"/>
    <mergeCell ref="C21:C22"/>
    <mergeCell ref="A27:E27"/>
    <mergeCell ref="D33:F33"/>
    <mergeCell ref="D1:P1"/>
    <mergeCell ref="D3:P3"/>
    <mergeCell ref="A5:R5"/>
    <mergeCell ref="A6:A9"/>
    <mergeCell ref="B6:C9"/>
    <mergeCell ref="Q6:R7"/>
    <mergeCell ref="D7:H7"/>
    <mergeCell ref="I7:O7"/>
    <mergeCell ref="P7:P9"/>
    <mergeCell ref="M8:M9"/>
    <mergeCell ref="N8:N9"/>
    <mergeCell ref="B10:C10"/>
    <mergeCell ref="D6:P6"/>
    <mergeCell ref="D37:K37"/>
    <mergeCell ref="D38:K38"/>
    <mergeCell ref="M38:N38"/>
    <mergeCell ref="D40:K40"/>
    <mergeCell ref="D41:K41"/>
    <mergeCell ref="M41:N41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61251-496C-43AB-8F2F-155678265481}">
  <sheetPr codeName="Sheet54"/>
  <dimension ref="A1:U39"/>
  <sheetViews>
    <sheetView showGridLines="0" view="pageLayout" zoomScaleNormal="100" zoomScaleSheetLayoutView="100" workbookViewId="0">
      <selection activeCell="A6" sqref="A6:A9"/>
    </sheetView>
  </sheetViews>
  <sheetFormatPr defaultColWidth="8.85546875"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724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  <c r="S6" s="946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  <c r="S7" s="946"/>
    </row>
    <row r="8" spans="1:20" ht="15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  <c r="S8" s="946"/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  <c r="S9" s="946"/>
    </row>
    <row r="10" spans="1:20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7"/>
    </row>
    <row r="11" spans="1:20" s="961" customFormat="1" ht="11.25" customHeight="1" x14ac:dyDescent="0.2">
      <c r="A11" s="866">
        <v>1</v>
      </c>
      <c r="B11" s="1118">
        <v>604</v>
      </c>
      <c r="C11" s="1081" t="s">
        <v>983</v>
      </c>
      <c r="D11" s="971">
        <v>0</v>
      </c>
      <c r="E11" s="971">
        <v>0.47</v>
      </c>
      <c r="F11" s="972">
        <v>0.47</v>
      </c>
      <c r="G11" s="973">
        <f>F11</f>
        <v>0.47</v>
      </c>
      <c r="H11" s="1476" t="s">
        <v>42</v>
      </c>
      <c r="I11" s="970"/>
      <c r="J11" s="970"/>
      <c r="K11" s="970"/>
      <c r="L11" s="970"/>
      <c r="M11" s="970"/>
      <c r="N11" s="970"/>
      <c r="O11" s="970"/>
      <c r="P11" s="970"/>
      <c r="Q11" s="970"/>
      <c r="R11" s="970">
        <v>46940030111</v>
      </c>
      <c r="S11" s="838"/>
    </row>
    <row r="12" spans="1:20" ht="11.25" customHeight="1" x14ac:dyDescent="0.2">
      <c r="A12" s="1002">
        <v>2</v>
      </c>
      <c r="B12" s="1099">
        <v>606</v>
      </c>
      <c r="C12" s="1115" t="s">
        <v>984</v>
      </c>
      <c r="D12" s="1096">
        <v>0</v>
      </c>
      <c r="E12" s="1096">
        <v>0.38</v>
      </c>
      <c r="F12" s="1038">
        <v>0.38</v>
      </c>
      <c r="G12" s="1039"/>
      <c r="H12" s="1445" t="s">
        <v>44</v>
      </c>
      <c r="I12" s="1007"/>
      <c r="J12" s="1007"/>
      <c r="K12" s="1007"/>
      <c r="L12" s="1007"/>
      <c r="M12" s="1007"/>
      <c r="N12" s="1007"/>
      <c r="O12" s="1007"/>
      <c r="P12" s="1007"/>
      <c r="Q12" s="1007"/>
      <c r="R12" s="1007">
        <v>46940040084</v>
      </c>
      <c r="S12" s="947"/>
    </row>
    <row r="13" spans="1:20" ht="11.25" customHeight="1" x14ac:dyDescent="0.2">
      <c r="A13" s="1013"/>
      <c r="B13" s="1101"/>
      <c r="C13" s="1116"/>
      <c r="D13" s="1098">
        <v>0.38</v>
      </c>
      <c r="E13" s="1098">
        <v>1.59</v>
      </c>
      <c r="F13" s="1049">
        <v>1.21</v>
      </c>
      <c r="G13" s="1050"/>
      <c r="H13" s="1448" t="s">
        <v>42</v>
      </c>
      <c r="I13" s="1017"/>
      <c r="J13" s="1017"/>
      <c r="K13" s="1017"/>
      <c r="L13" s="1017"/>
      <c r="M13" s="1017"/>
      <c r="N13" s="1017"/>
      <c r="O13" s="1017"/>
      <c r="P13" s="1017"/>
      <c r="Q13" s="1017"/>
      <c r="R13" s="1017">
        <v>46940040084</v>
      </c>
      <c r="S13" s="947"/>
    </row>
    <row r="14" spans="1:20" ht="11.25" customHeight="1" x14ac:dyDescent="0.2">
      <c r="A14" s="1008"/>
      <c r="B14" s="1100"/>
      <c r="C14" s="1117"/>
      <c r="D14" s="1097">
        <v>1.59</v>
      </c>
      <c r="E14" s="1097">
        <v>1.99</v>
      </c>
      <c r="F14" s="1040">
        <v>0.4</v>
      </c>
      <c r="G14" s="1041">
        <f>SUM(F12:F14)</f>
        <v>1.9899999999999998</v>
      </c>
      <c r="H14" s="1446" t="s">
        <v>10</v>
      </c>
      <c r="I14" s="1012"/>
      <c r="J14" s="1012"/>
      <c r="K14" s="1012"/>
      <c r="L14" s="1012"/>
      <c r="M14" s="1012"/>
      <c r="N14" s="1012"/>
      <c r="O14" s="1012"/>
      <c r="P14" s="1012"/>
      <c r="Q14" s="1012"/>
      <c r="R14" s="1012">
        <v>46940040084</v>
      </c>
      <c r="S14" s="947"/>
    </row>
    <row r="15" spans="1:20" ht="23.1" customHeight="1" x14ac:dyDescent="0.2">
      <c r="A15" s="866">
        <v>3</v>
      </c>
      <c r="B15" s="1126">
        <v>612</v>
      </c>
      <c r="C15" s="1119" t="s">
        <v>985</v>
      </c>
      <c r="D15" s="1120">
        <v>0</v>
      </c>
      <c r="E15" s="1120">
        <v>5.97</v>
      </c>
      <c r="F15" s="1036">
        <v>5.97</v>
      </c>
      <c r="G15" s="1037">
        <f t="shared" ref="G15:G23" si="0">F15</f>
        <v>5.97</v>
      </c>
      <c r="H15" s="1444" t="s">
        <v>42</v>
      </c>
      <c r="I15" s="866" t="s">
        <v>684</v>
      </c>
      <c r="J15" s="866">
        <v>3.44</v>
      </c>
      <c r="K15" s="866" t="s">
        <v>1079</v>
      </c>
      <c r="L15" s="866">
        <v>4</v>
      </c>
      <c r="M15" s="866">
        <v>16</v>
      </c>
      <c r="N15" s="866"/>
      <c r="O15" s="866" t="s">
        <v>685</v>
      </c>
      <c r="P15" s="866"/>
      <c r="Q15" s="866"/>
      <c r="R15" s="866">
        <v>46940020216</v>
      </c>
      <c r="S15" s="947"/>
    </row>
    <row r="16" spans="1:20" ht="11.25" customHeight="1" x14ac:dyDescent="0.2">
      <c r="A16" s="866">
        <v>4</v>
      </c>
      <c r="B16" s="1118">
        <v>615</v>
      </c>
      <c r="C16" s="1119" t="s">
        <v>986</v>
      </c>
      <c r="D16" s="1120">
        <v>0</v>
      </c>
      <c r="E16" s="1120">
        <v>1.74</v>
      </c>
      <c r="F16" s="1036">
        <v>1.74</v>
      </c>
      <c r="G16" s="1037">
        <f t="shared" si="0"/>
        <v>1.74</v>
      </c>
      <c r="H16" s="1444" t="s">
        <v>42</v>
      </c>
      <c r="I16" s="866"/>
      <c r="J16" s="866"/>
      <c r="K16" s="866"/>
      <c r="L16" s="866"/>
      <c r="M16" s="866"/>
      <c r="N16" s="866"/>
      <c r="O16" s="866"/>
      <c r="P16" s="866"/>
      <c r="Q16" s="866"/>
      <c r="R16" s="866">
        <v>46940050409</v>
      </c>
      <c r="S16" s="947"/>
    </row>
    <row r="17" spans="1:21" ht="11.25" customHeight="1" x14ac:dyDescent="0.2">
      <c r="A17" s="866">
        <v>5</v>
      </c>
      <c r="B17" s="1118">
        <v>621</v>
      </c>
      <c r="C17" s="1119" t="s">
        <v>987</v>
      </c>
      <c r="D17" s="1120">
        <v>0</v>
      </c>
      <c r="E17" s="1120">
        <v>0.95</v>
      </c>
      <c r="F17" s="1036">
        <v>0.95</v>
      </c>
      <c r="G17" s="1037">
        <f t="shared" si="0"/>
        <v>0.95</v>
      </c>
      <c r="H17" s="1444" t="s">
        <v>42</v>
      </c>
      <c r="I17" s="866"/>
      <c r="J17" s="866"/>
      <c r="K17" s="866"/>
      <c r="L17" s="866"/>
      <c r="M17" s="866"/>
      <c r="N17" s="866"/>
      <c r="O17" s="866"/>
      <c r="P17" s="866"/>
      <c r="Q17" s="866"/>
      <c r="R17" s="866">
        <v>46940020208</v>
      </c>
      <c r="S17" s="947"/>
    </row>
    <row r="18" spans="1:21" ht="11.25" customHeight="1" x14ac:dyDescent="0.2">
      <c r="A18" s="866">
        <v>6</v>
      </c>
      <c r="B18" s="1118">
        <v>623</v>
      </c>
      <c r="C18" s="1119" t="s">
        <v>988</v>
      </c>
      <c r="D18" s="1120">
        <v>0.25</v>
      </c>
      <c r="E18" s="1120">
        <v>0.47</v>
      </c>
      <c r="F18" s="1036">
        <v>0.22</v>
      </c>
      <c r="G18" s="1037">
        <f t="shared" si="0"/>
        <v>0.22</v>
      </c>
      <c r="H18" s="1444" t="s">
        <v>42</v>
      </c>
      <c r="I18" s="866"/>
      <c r="J18" s="866"/>
      <c r="K18" s="866"/>
      <c r="L18" s="866"/>
      <c r="M18" s="866"/>
      <c r="N18" s="866"/>
      <c r="O18" s="866"/>
      <c r="P18" s="866"/>
      <c r="Q18" s="866"/>
      <c r="R18" s="866">
        <v>46940050518</v>
      </c>
      <c r="S18" s="947"/>
    </row>
    <row r="19" spans="1:21" ht="23.1" customHeight="1" x14ac:dyDescent="0.2">
      <c r="A19" s="866">
        <v>7</v>
      </c>
      <c r="B19" s="1118">
        <v>625</v>
      </c>
      <c r="C19" s="1119" t="s">
        <v>686</v>
      </c>
      <c r="D19" s="1120">
        <v>0</v>
      </c>
      <c r="E19" s="1120">
        <v>7.0000000000000007E-2</v>
      </c>
      <c r="F19" s="1036">
        <v>7.0000000000000007E-2</v>
      </c>
      <c r="G19" s="1037">
        <f t="shared" si="0"/>
        <v>7.0000000000000007E-2</v>
      </c>
      <c r="H19" s="1477" t="s">
        <v>44</v>
      </c>
      <c r="I19" s="866"/>
      <c r="J19" s="866"/>
      <c r="K19" s="866"/>
      <c r="L19" s="866"/>
      <c r="M19" s="866"/>
      <c r="N19" s="866"/>
      <c r="O19" s="866"/>
      <c r="P19" s="866"/>
      <c r="Q19" s="866"/>
      <c r="R19" s="866">
        <v>46940050455</v>
      </c>
      <c r="S19" s="947"/>
    </row>
    <row r="20" spans="1:21" x14ac:dyDescent="0.2">
      <c r="A20" s="866">
        <v>8</v>
      </c>
      <c r="B20" s="1118">
        <v>626</v>
      </c>
      <c r="C20" s="1119" t="s">
        <v>687</v>
      </c>
      <c r="D20" s="1120">
        <v>0</v>
      </c>
      <c r="E20" s="1120">
        <v>0.39</v>
      </c>
      <c r="F20" s="1036">
        <v>0.39</v>
      </c>
      <c r="G20" s="1037">
        <f t="shared" si="0"/>
        <v>0.39</v>
      </c>
      <c r="H20" s="1444" t="s">
        <v>42</v>
      </c>
      <c r="I20" s="866"/>
      <c r="J20" s="866"/>
      <c r="K20" s="866"/>
      <c r="L20" s="866"/>
      <c r="M20" s="866"/>
      <c r="N20" s="866"/>
      <c r="O20" s="866"/>
      <c r="P20" s="866"/>
      <c r="Q20" s="866"/>
      <c r="R20" s="866">
        <v>46940060073</v>
      </c>
      <c r="S20" s="947"/>
    </row>
    <row r="21" spans="1:21" ht="23.1" customHeight="1" x14ac:dyDescent="0.2">
      <c r="A21" s="866">
        <v>9</v>
      </c>
      <c r="B21" s="1118">
        <v>627</v>
      </c>
      <c r="C21" s="1119" t="s">
        <v>989</v>
      </c>
      <c r="D21" s="1120">
        <v>0</v>
      </c>
      <c r="E21" s="1120">
        <v>0.61</v>
      </c>
      <c r="F21" s="1036">
        <v>0.61</v>
      </c>
      <c r="G21" s="1037">
        <f t="shared" si="0"/>
        <v>0.61</v>
      </c>
      <c r="H21" s="1444" t="s">
        <v>42</v>
      </c>
      <c r="I21" s="866"/>
      <c r="J21" s="866"/>
      <c r="K21" s="866"/>
      <c r="L21" s="866"/>
      <c r="M21" s="866"/>
      <c r="N21" s="866"/>
      <c r="O21" s="866"/>
      <c r="P21" s="866"/>
      <c r="Q21" s="866"/>
      <c r="R21" s="866">
        <v>46940010114</v>
      </c>
      <c r="S21" s="947"/>
    </row>
    <row r="22" spans="1:21" x14ac:dyDescent="0.2">
      <c r="A22" s="970">
        <v>10</v>
      </c>
      <c r="B22" s="1062">
        <v>628</v>
      </c>
      <c r="C22" s="1127" t="s">
        <v>688</v>
      </c>
      <c r="D22" s="971">
        <v>0</v>
      </c>
      <c r="E22" s="971">
        <v>0.31</v>
      </c>
      <c r="F22" s="972">
        <v>0.31</v>
      </c>
      <c r="G22" s="1037">
        <f t="shared" si="0"/>
        <v>0.31</v>
      </c>
      <c r="H22" s="1476" t="s">
        <v>42</v>
      </c>
      <c r="I22" s="970"/>
      <c r="J22" s="970"/>
      <c r="K22" s="970"/>
      <c r="L22" s="970"/>
      <c r="M22" s="970"/>
      <c r="N22" s="970"/>
      <c r="O22" s="970"/>
      <c r="P22" s="970"/>
      <c r="Q22" s="970"/>
      <c r="R22" s="970">
        <v>46940040100</v>
      </c>
      <c r="S22" s="948"/>
      <c r="T22" s="841"/>
      <c r="U22" s="841"/>
    </row>
    <row r="23" spans="1:21" x14ac:dyDescent="0.2">
      <c r="A23" s="970">
        <v>11</v>
      </c>
      <c r="B23" s="1062">
        <v>629</v>
      </c>
      <c r="C23" s="1127" t="s">
        <v>689</v>
      </c>
      <c r="D23" s="971">
        <v>0</v>
      </c>
      <c r="E23" s="971">
        <v>0.3</v>
      </c>
      <c r="F23" s="972">
        <v>0.3</v>
      </c>
      <c r="G23" s="1037">
        <f t="shared" si="0"/>
        <v>0.3</v>
      </c>
      <c r="H23" s="1476" t="s">
        <v>42</v>
      </c>
      <c r="I23" s="970"/>
      <c r="J23" s="970"/>
      <c r="K23" s="970"/>
      <c r="L23" s="970"/>
      <c r="M23" s="970"/>
      <c r="N23" s="970"/>
      <c r="O23" s="970"/>
      <c r="P23" s="970"/>
      <c r="Q23" s="970"/>
      <c r="R23" s="970">
        <v>46940010117</v>
      </c>
      <c r="S23" s="948"/>
    </row>
    <row r="24" spans="1:21" ht="3.75" customHeight="1" x14ac:dyDescent="0.2">
      <c r="A24" s="944"/>
      <c r="B24" s="945"/>
      <c r="C24" s="962"/>
      <c r="D24" s="963"/>
      <c r="E24" s="963"/>
      <c r="F24" s="963"/>
      <c r="G24" s="964"/>
      <c r="H24" s="965"/>
      <c r="I24" s="948"/>
      <c r="J24" s="948"/>
      <c r="K24" s="945"/>
      <c r="L24" s="945"/>
      <c r="M24" s="945"/>
      <c r="N24" s="948"/>
      <c r="O24" s="948"/>
      <c r="P24" s="948"/>
      <c r="Q24" s="948"/>
      <c r="R24" s="948"/>
      <c r="S24" s="948"/>
      <c r="T24" s="841"/>
      <c r="U24" s="841"/>
    </row>
    <row r="25" spans="1:21" x14ac:dyDescent="0.2">
      <c r="A25" s="1755" t="s">
        <v>87</v>
      </c>
      <c r="B25" s="1756"/>
      <c r="C25" s="1756"/>
      <c r="D25" s="1756"/>
      <c r="E25" s="1757"/>
      <c r="F25" s="951">
        <f>SUM(F11:F23)</f>
        <v>13.020000000000001</v>
      </c>
      <c r="G25" s="952"/>
      <c r="H25" s="842"/>
      <c r="I25" s="1328" t="s">
        <v>977</v>
      </c>
      <c r="J25" s="841"/>
      <c r="K25" s="849" t="s">
        <v>46</v>
      </c>
      <c r="L25" s="953">
        <f>L15</f>
        <v>4</v>
      </c>
      <c r="M25" s="953">
        <f>M15</f>
        <v>16</v>
      </c>
      <c r="N25" s="841"/>
      <c r="O25" s="70" t="s">
        <v>1</v>
      </c>
      <c r="P25" s="71">
        <v>0</v>
      </c>
      <c r="Q25" s="841"/>
      <c r="R25" s="841"/>
      <c r="S25" s="841"/>
    </row>
    <row r="26" spans="1:21" x14ac:dyDescent="0.2">
      <c r="A26" s="72" t="s">
        <v>47</v>
      </c>
      <c r="B26" s="853"/>
      <c r="C26" s="853"/>
      <c r="D26" s="853"/>
      <c r="E26" s="1324"/>
      <c r="F26" s="955">
        <f>SUMIF(H11:H23,"melnais",F11:F23)</f>
        <v>0.45</v>
      </c>
      <c r="G26" s="956"/>
      <c r="H26" s="957"/>
      <c r="I26" s="841"/>
      <c r="J26" s="841"/>
      <c r="K26" s="841"/>
      <c r="L26" s="841"/>
      <c r="M26" s="841"/>
      <c r="N26" s="841"/>
      <c r="O26" s="841"/>
      <c r="P26" s="841"/>
      <c r="Q26" s="841"/>
      <c r="R26" s="841"/>
      <c r="S26" s="841"/>
    </row>
    <row r="27" spans="1:21" x14ac:dyDescent="0.2">
      <c r="A27" s="72" t="s">
        <v>48</v>
      </c>
      <c r="B27" s="853"/>
      <c r="C27" s="853"/>
      <c r="D27" s="853"/>
      <c r="E27" s="1324"/>
      <c r="F27" s="955">
        <f>SUMIF(H11:H23,"bruģis",F11:F23)</f>
        <v>0</v>
      </c>
      <c r="G27" s="956"/>
      <c r="H27" s="958"/>
      <c r="I27" s="841"/>
      <c r="J27" s="841"/>
      <c r="K27" s="841"/>
      <c r="L27" s="841"/>
      <c r="M27" s="841"/>
      <c r="N27" s="841"/>
      <c r="O27" s="841"/>
      <c r="P27" s="841"/>
      <c r="Q27" s="841"/>
      <c r="R27" s="841"/>
      <c r="S27" s="841"/>
    </row>
    <row r="28" spans="1:21" x14ac:dyDescent="0.2">
      <c r="A28" s="72" t="s">
        <v>49</v>
      </c>
      <c r="B28" s="853"/>
      <c r="C28" s="853"/>
      <c r="D28" s="853"/>
      <c r="E28" s="1324"/>
      <c r="F28" s="955">
        <f>SUMIF(H11:H23,"grants",F11:F23)</f>
        <v>12.17</v>
      </c>
      <c r="G28" s="956"/>
      <c r="H28" s="958"/>
      <c r="I28" s="841"/>
      <c r="J28" s="841"/>
      <c r="K28" s="841"/>
      <c r="L28" s="841"/>
      <c r="M28" s="841"/>
      <c r="N28" s="841"/>
      <c r="O28" s="841"/>
      <c r="P28" s="841"/>
      <c r="Q28" s="841"/>
      <c r="R28" s="841"/>
      <c r="S28" s="841"/>
    </row>
    <row r="29" spans="1:21" x14ac:dyDescent="0.2">
      <c r="A29" s="72" t="s">
        <v>50</v>
      </c>
      <c r="B29" s="853"/>
      <c r="C29" s="853"/>
      <c r="D29" s="853"/>
      <c r="E29" s="1324"/>
      <c r="F29" s="955">
        <f>SUMIF(H11:H23,"cits segums",F11:F23)</f>
        <v>0.4</v>
      </c>
      <c r="G29" s="956"/>
      <c r="H29" s="957"/>
      <c r="I29" s="959"/>
      <c r="J29" s="841"/>
      <c r="K29" s="841"/>
      <c r="L29" s="841"/>
      <c r="M29" s="841"/>
      <c r="N29" s="841"/>
      <c r="O29" s="841"/>
      <c r="P29" s="841"/>
      <c r="Q29" s="841"/>
      <c r="R29" s="841"/>
      <c r="S29" s="841"/>
    </row>
    <row r="30" spans="1:21" s="16" customFormat="1" ht="5.25" customHeight="1" x14ac:dyDescent="0.2">
      <c r="A30" s="15"/>
      <c r="B30" s="15"/>
      <c r="C30" s="9"/>
      <c r="D30" s="9"/>
      <c r="E30" s="9"/>
      <c r="F30" s="80"/>
      <c r="G30" s="80"/>
      <c r="H30" s="60"/>
      <c r="J30" s="62"/>
      <c r="K30" s="61"/>
      <c r="L30" s="61"/>
      <c r="M30" s="61"/>
      <c r="N30" s="62"/>
      <c r="O30" s="62"/>
      <c r="P30" s="62"/>
      <c r="Q30" s="62"/>
      <c r="R30" s="62"/>
    </row>
    <row r="31" spans="1:21" s="16" customFormat="1" ht="12.75" customHeight="1" x14ac:dyDescent="0.2">
      <c r="A31" s="5"/>
      <c r="B31" s="5"/>
      <c r="C31" s="6" t="s">
        <v>51</v>
      </c>
      <c r="D31" s="1720" t="str">
        <f>KOPA!$A$31</f>
        <v>2022.gada 18.oktobris</v>
      </c>
      <c r="E31" s="1720"/>
      <c r="F31" s="1720"/>
      <c r="G31" s="82"/>
      <c r="H31" s="81"/>
      <c r="I31" s="81"/>
      <c r="J31" s="82"/>
      <c r="K31" s="82"/>
      <c r="L31" s="61"/>
      <c r="M31" s="61"/>
      <c r="N31" s="61"/>
      <c r="O31" s="1407"/>
      <c r="P31" s="1407"/>
      <c r="Q31" s="1407"/>
      <c r="R31" s="1407"/>
    </row>
    <row r="32" spans="1:21" s="16" customFormat="1" ht="12.75" customHeight="1" x14ac:dyDescent="0.2">
      <c r="A32" s="5"/>
      <c r="B32" s="5"/>
      <c r="C32" s="6" t="s">
        <v>52</v>
      </c>
      <c r="D32" s="1720" t="s">
        <v>53</v>
      </c>
      <c r="E32" s="1720"/>
      <c r="F32" s="1720"/>
      <c r="G32" s="1720"/>
      <c r="H32" s="1720"/>
      <c r="I32" s="1720"/>
      <c r="J32" s="1720"/>
      <c r="K32" s="1720"/>
      <c r="L32" s="61"/>
      <c r="M32" s="83"/>
      <c r="N32" s="83"/>
      <c r="O32" s="1407"/>
      <c r="P32" s="1725" t="s">
        <v>572</v>
      </c>
      <c r="Q32" s="1725"/>
      <c r="R32" s="1725"/>
    </row>
    <row r="33" spans="1:18" s="16" customFormat="1" ht="12.75" customHeight="1" x14ac:dyDescent="0.2">
      <c r="A33" s="5"/>
      <c r="B33" s="5"/>
      <c r="C33" s="6"/>
      <c r="D33" s="1721" t="s">
        <v>54</v>
      </c>
      <c r="E33" s="1721"/>
      <c r="F33" s="1721"/>
      <c r="G33" s="1721"/>
      <c r="H33" s="1721"/>
      <c r="I33" s="1721"/>
      <c r="J33" s="1721"/>
      <c r="K33" s="1721"/>
      <c r="L33" s="61"/>
      <c r="M33" s="1722" t="s">
        <v>55</v>
      </c>
      <c r="N33" s="1722"/>
      <c r="O33" s="1407"/>
      <c r="P33" s="1725"/>
      <c r="Q33" s="1725"/>
      <c r="R33" s="1725"/>
    </row>
    <row r="34" spans="1:18" s="16" customFormat="1" ht="12.75" customHeight="1" x14ac:dyDescent="0.2">
      <c r="A34" s="5"/>
      <c r="B34" s="5"/>
      <c r="C34" s="6" t="s">
        <v>51</v>
      </c>
      <c r="D34" s="1728" t="str">
        <f>D31</f>
        <v>2022.gada 18.oktobris</v>
      </c>
      <c r="E34" s="1728"/>
      <c r="F34" s="1728"/>
      <c r="G34" s="82"/>
      <c r="H34" s="81"/>
      <c r="I34" s="81"/>
      <c r="J34" s="82"/>
      <c r="K34" s="82"/>
      <c r="L34" s="61"/>
      <c r="M34" s="61"/>
      <c r="N34" s="61"/>
      <c r="O34" s="62"/>
      <c r="P34" s="1725"/>
      <c r="Q34" s="1725"/>
      <c r="R34" s="1725"/>
    </row>
    <row r="35" spans="1:18" s="16" customFormat="1" ht="12.75" customHeight="1" x14ac:dyDescent="0.2">
      <c r="A35" s="5"/>
      <c r="B35" s="5"/>
      <c r="C35" s="6" t="s">
        <v>56</v>
      </c>
      <c r="D35" s="1720" t="str">
        <f>KOPA!$N$31</f>
        <v>Dobeles novada domes priekšsēdētājs Ivars Gorskis</v>
      </c>
      <c r="E35" s="1720"/>
      <c r="F35" s="1720"/>
      <c r="G35" s="1720"/>
      <c r="H35" s="1720"/>
      <c r="I35" s="1720"/>
      <c r="J35" s="1720"/>
      <c r="K35" s="1720"/>
      <c r="L35" s="61"/>
      <c r="M35" s="83"/>
      <c r="N35" s="83"/>
      <c r="O35" s="62"/>
      <c r="P35" s="62"/>
      <c r="Q35" s="62"/>
      <c r="R35" s="62"/>
    </row>
    <row r="36" spans="1:18" s="16" customFormat="1" ht="12.75" customHeight="1" x14ac:dyDescent="0.2">
      <c r="A36" s="5"/>
      <c r="B36" s="5"/>
      <c r="C36" s="6"/>
      <c r="D36" s="1721" t="s">
        <v>54</v>
      </c>
      <c r="E36" s="1721"/>
      <c r="F36" s="1721"/>
      <c r="G36" s="1721"/>
      <c r="H36" s="1721"/>
      <c r="I36" s="1721"/>
      <c r="J36" s="1721"/>
      <c r="K36" s="1721"/>
      <c r="L36" s="61"/>
      <c r="M36" s="1722" t="s">
        <v>55</v>
      </c>
      <c r="N36" s="1722"/>
      <c r="O36" s="62"/>
      <c r="P36" s="62"/>
      <c r="Q36" s="62"/>
      <c r="R36" s="62"/>
    </row>
    <row r="37" spans="1:18" s="16" customFormat="1" ht="12.75" customHeight="1" x14ac:dyDescent="0.2">
      <c r="A37" s="5"/>
      <c r="B37" s="5"/>
      <c r="C37" s="6" t="s">
        <v>51</v>
      </c>
      <c r="D37" s="84" t="s">
        <v>57</v>
      </c>
      <c r="E37" s="84"/>
      <c r="F37" s="84"/>
      <c r="G37" s="81"/>
      <c r="H37" s="81"/>
      <c r="I37" s="81"/>
      <c r="J37" s="82"/>
      <c r="K37" s="82"/>
      <c r="L37" s="61"/>
      <c r="M37" s="61"/>
      <c r="N37" s="61"/>
      <c r="O37" s="62"/>
      <c r="P37" s="62"/>
      <c r="Q37" s="62"/>
      <c r="R37" s="62"/>
    </row>
    <row r="38" spans="1:18" s="16" customFormat="1" ht="12.75" customHeight="1" x14ac:dyDescent="0.2">
      <c r="A38" s="5"/>
      <c r="B38" s="5"/>
      <c r="C38" s="6" t="s">
        <v>58</v>
      </c>
      <c r="D38" s="1720" t="s">
        <v>1088</v>
      </c>
      <c r="E38" s="1720"/>
      <c r="F38" s="1720"/>
      <c r="G38" s="1720"/>
      <c r="H38" s="1720"/>
      <c r="I38" s="1720"/>
      <c r="J38" s="1720"/>
      <c r="K38" s="1720"/>
      <c r="L38" s="61"/>
      <c r="M38" s="83"/>
      <c r="N38" s="83"/>
      <c r="O38" s="62"/>
      <c r="P38" s="62"/>
      <c r="Q38" s="62"/>
      <c r="R38" s="62"/>
    </row>
    <row r="39" spans="1:18" s="16" customFormat="1" ht="12.75" customHeight="1" x14ac:dyDescent="0.2">
      <c r="A39" s="15"/>
      <c r="B39" s="15"/>
      <c r="C39" s="9"/>
      <c r="D39" s="1721" t="s">
        <v>54</v>
      </c>
      <c r="E39" s="1721"/>
      <c r="F39" s="1721"/>
      <c r="G39" s="1721"/>
      <c r="H39" s="1721"/>
      <c r="I39" s="1721"/>
      <c r="J39" s="1721"/>
      <c r="K39" s="1721"/>
      <c r="L39" s="61"/>
      <c r="M39" s="1722" t="s">
        <v>55</v>
      </c>
      <c r="N39" s="1722"/>
      <c r="O39" s="61"/>
      <c r="P39" s="61"/>
      <c r="Q39" s="61"/>
      <c r="R39" s="62"/>
    </row>
  </sheetData>
  <mergeCells count="36">
    <mergeCell ref="D1:P1"/>
    <mergeCell ref="D3:P3"/>
    <mergeCell ref="A5:R5"/>
    <mergeCell ref="A6:A9"/>
    <mergeCell ref="B6:C9"/>
    <mergeCell ref="Q6:R7"/>
    <mergeCell ref="D7:H7"/>
    <mergeCell ref="I7:O7"/>
    <mergeCell ref="P7:P9"/>
    <mergeCell ref="M8:M9"/>
    <mergeCell ref="N8:N9"/>
    <mergeCell ref="R8:R9"/>
    <mergeCell ref="O8:O9"/>
    <mergeCell ref="Q8:Q9"/>
    <mergeCell ref="D6:P6"/>
    <mergeCell ref="D38:K38"/>
    <mergeCell ref="D39:K39"/>
    <mergeCell ref="M39:N39"/>
    <mergeCell ref="H8:H9"/>
    <mergeCell ref="D32:K32"/>
    <mergeCell ref="D33:K33"/>
    <mergeCell ref="M33:N33"/>
    <mergeCell ref="L8:L9"/>
    <mergeCell ref="F8:G8"/>
    <mergeCell ref="F10:G10"/>
    <mergeCell ref="P32:R34"/>
    <mergeCell ref="B10:C10"/>
    <mergeCell ref="D8:E8"/>
    <mergeCell ref="D36:K36"/>
    <mergeCell ref="M36:N36"/>
    <mergeCell ref="D35:K35"/>
    <mergeCell ref="A25:E25"/>
    <mergeCell ref="I8:I9"/>
    <mergeCell ref="J8:K8"/>
    <mergeCell ref="D34:F34"/>
    <mergeCell ref="D31:F31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7F497-D743-4501-B248-FC3C99E9C705}">
  <sheetPr codeName="Sheet55">
    <tabColor theme="2" tint="-0.249977111117893"/>
  </sheetPr>
  <dimension ref="A1:T36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554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21">
        <v>1</v>
      </c>
      <c r="B10" s="1777">
        <v>2</v>
      </c>
      <c r="C10" s="1777"/>
      <c r="D10" s="21">
        <v>3</v>
      </c>
      <c r="E10" s="21">
        <v>4</v>
      </c>
      <c r="F10" s="1726">
        <v>5</v>
      </c>
      <c r="G10" s="1727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20" ht="11.25" customHeight="1" x14ac:dyDescent="0.2">
      <c r="A11" s="779">
        <v>1</v>
      </c>
      <c r="B11" s="780">
        <v>9805</v>
      </c>
      <c r="C11" s="781" t="s">
        <v>555</v>
      </c>
      <c r="D11" s="758">
        <v>0</v>
      </c>
      <c r="E11" s="758">
        <v>1.4</v>
      </c>
      <c r="F11" s="251">
        <f>E11-D11</f>
        <v>1.4</v>
      </c>
      <c r="G11" s="252"/>
      <c r="H11" s="757" t="s">
        <v>42</v>
      </c>
      <c r="I11" s="234"/>
      <c r="J11" s="234"/>
      <c r="K11" s="234"/>
      <c r="L11" s="234"/>
      <c r="M11" s="234"/>
      <c r="N11" s="234"/>
      <c r="O11" s="234"/>
      <c r="P11" s="234"/>
      <c r="Q11" s="756">
        <v>46980040204</v>
      </c>
      <c r="R11" s="756">
        <v>46980040204</v>
      </c>
    </row>
    <row r="12" spans="1:20" ht="11.25" customHeight="1" x14ac:dyDescent="0.2">
      <c r="A12" s="782"/>
      <c r="B12" s="783"/>
      <c r="C12" s="241"/>
      <c r="D12" s="727">
        <v>1.4</v>
      </c>
      <c r="E12" s="727">
        <v>1.48</v>
      </c>
      <c r="F12" s="258">
        <f t="shared" ref="F12" si="0">E12-D12</f>
        <v>8.0000000000000071E-2</v>
      </c>
      <c r="G12" s="1526">
        <f>SUM(F11:F12)</f>
        <v>1.48</v>
      </c>
      <c r="H12" s="784" t="s">
        <v>10</v>
      </c>
      <c r="I12" s="47"/>
      <c r="J12" s="47"/>
      <c r="K12" s="47"/>
      <c r="L12" s="47"/>
      <c r="M12" s="47"/>
      <c r="N12" s="47"/>
      <c r="O12" s="47"/>
      <c r="P12" s="47"/>
      <c r="Q12" s="97">
        <v>46980040204</v>
      </c>
      <c r="R12" s="97">
        <v>46980040204</v>
      </c>
    </row>
    <row r="13" spans="1:20" ht="11.25" customHeight="1" x14ac:dyDescent="0.2">
      <c r="A13" s="785">
        <v>2</v>
      </c>
      <c r="B13" s="786">
        <v>9808</v>
      </c>
      <c r="C13" s="787" t="s">
        <v>556</v>
      </c>
      <c r="D13" s="728">
        <v>0</v>
      </c>
      <c r="E13" s="728">
        <v>0.76</v>
      </c>
      <c r="F13" s="1497">
        <f t="shared" ref="F13:F18" si="1">SUM(E13-D13)</f>
        <v>0.76</v>
      </c>
      <c r="G13" s="1498"/>
      <c r="H13" s="741" t="s">
        <v>44</v>
      </c>
      <c r="I13" s="30"/>
      <c r="J13" s="30"/>
      <c r="K13" s="30"/>
      <c r="L13" s="30"/>
      <c r="M13" s="30"/>
      <c r="N13" s="30"/>
      <c r="O13" s="30"/>
      <c r="P13" s="30">
        <v>803</v>
      </c>
      <c r="Q13" s="513">
        <v>46980030074</v>
      </c>
      <c r="R13" s="513">
        <v>46980040310</v>
      </c>
    </row>
    <row r="14" spans="1:20" ht="11.25" customHeight="1" x14ac:dyDescent="0.2">
      <c r="A14" s="788"/>
      <c r="B14" s="789"/>
      <c r="C14" s="781"/>
      <c r="D14" s="194">
        <v>0.76</v>
      </c>
      <c r="E14" s="194">
        <v>4.04</v>
      </c>
      <c r="F14" s="1519">
        <f t="shared" ref="F14" si="2">SUM(E14-D14)</f>
        <v>3.2800000000000002</v>
      </c>
      <c r="G14" s="1520"/>
      <c r="H14" s="791" t="s">
        <v>44</v>
      </c>
      <c r="I14" s="38" t="s">
        <v>557</v>
      </c>
      <c r="J14" s="792">
        <v>2.62</v>
      </c>
      <c r="K14" s="1760" t="s">
        <v>1080</v>
      </c>
      <c r="L14" s="38">
        <v>18.100000000000001</v>
      </c>
      <c r="M14" s="38">
        <v>127</v>
      </c>
      <c r="N14" s="38"/>
      <c r="O14" s="38" t="s">
        <v>682</v>
      </c>
      <c r="P14" s="38">
        <v>271</v>
      </c>
      <c r="Q14" s="97">
        <v>46980030074</v>
      </c>
      <c r="R14" s="97">
        <v>46980040199</v>
      </c>
    </row>
    <row r="15" spans="1:20" ht="11.25" customHeight="1" x14ac:dyDescent="0.2">
      <c r="A15" s="788"/>
      <c r="B15" s="789"/>
      <c r="C15" s="781"/>
      <c r="D15" s="194">
        <v>4.04</v>
      </c>
      <c r="E15" s="194">
        <v>5.08</v>
      </c>
      <c r="F15" s="1519">
        <f t="shared" si="1"/>
        <v>1.04</v>
      </c>
      <c r="G15" s="1520"/>
      <c r="H15" s="791" t="s">
        <v>44</v>
      </c>
      <c r="I15" s="38"/>
      <c r="J15" s="38"/>
      <c r="K15" s="1761"/>
      <c r="L15" s="38"/>
      <c r="M15" s="38"/>
      <c r="N15" s="38"/>
      <c r="O15" s="38"/>
      <c r="P15" s="38"/>
      <c r="Q15" s="97">
        <v>46980030074</v>
      </c>
      <c r="R15" s="97">
        <v>46980030074</v>
      </c>
    </row>
    <row r="16" spans="1:20" ht="11.25" customHeight="1" x14ac:dyDescent="0.2">
      <c r="A16" s="788"/>
      <c r="B16" s="789"/>
      <c r="C16" s="781"/>
      <c r="D16" s="194">
        <v>5.08</v>
      </c>
      <c r="E16" s="194">
        <v>12.42</v>
      </c>
      <c r="F16" s="1519">
        <f t="shared" si="1"/>
        <v>7.34</v>
      </c>
      <c r="G16" s="1520"/>
      <c r="H16" s="791" t="s">
        <v>42</v>
      </c>
      <c r="I16" s="38"/>
      <c r="J16" s="38"/>
      <c r="K16" s="38"/>
      <c r="L16" s="38"/>
      <c r="M16" s="38"/>
      <c r="N16" s="38"/>
      <c r="O16" s="38"/>
      <c r="P16" s="38"/>
      <c r="Q16" s="97">
        <v>46980030074</v>
      </c>
      <c r="R16" s="97">
        <v>46980030074</v>
      </c>
    </row>
    <row r="17" spans="1:18" ht="11.25" customHeight="1" x14ac:dyDescent="0.2">
      <c r="A17" s="788"/>
      <c r="B17" s="789"/>
      <c r="C17" s="781"/>
      <c r="D17" s="194">
        <v>12.42</v>
      </c>
      <c r="E17" s="194">
        <v>14.61</v>
      </c>
      <c r="F17" s="1519">
        <f t="shared" si="1"/>
        <v>2.1899999999999995</v>
      </c>
      <c r="G17" s="1520"/>
      <c r="H17" s="791" t="s">
        <v>42</v>
      </c>
      <c r="I17" s="38" t="s">
        <v>557</v>
      </c>
      <c r="J17" s="38">
        <v>14.57</v>
      </c>
      <c r="K17" s="1760" t="s">
        <v>1081</v>
      </c>
      <c r="L17" s="38">
        <v>18</v>
      </c>
      <c r="M17" s="38">
        <v>126</v>
      </c>
      <c r="N17" s="38"/>
      <c r="O17" s="38" t="s">
        <v>682</v>
      </c>
      <c r="P17" s="38"/>
      <c r="Q17" s="97">
        <v>46980030074</v>
      </c>
      <c r="R17" s="97">
        <v>46980040198</v>
      </c>
    </row>
    <row r="18" spans="1:18" ht="11.25" customHeight="1" x14ac:dyDescent="0.2">
      <c r="A18" s="793"/>
      <c r="B18" s="794"/>
      <c r="C18" s="241"/>
      <c r="D18" s="795">
        <v>14.61</v>
      </c>
      <c r="E18" s="795">
        <v>14.94</v>
      </c>
      <c r="F18" s="1524">
        <f t="shared" si="1"/>
        <v>0.33000000000000007</v>
      </c>
      <c r="G18" s="1525">
        <f>SUM(F13:F18)</f>
        <v>14.94</v>
      </c>
      <c r="H18" s="796" t="s">
        <v>44</v>
      </c>
      <c r="I18" s="38"/>
      <c r="J18" s="38"/>
      <c r="K18" s="1774"/>
      <c r="L18" s="38"/>
      <c r="M18" s="38"/>
      <c r="N18" s="38"/>
      <c r="O18" s="38"/>
      <c r="P18" s="38"/>
      <c r="Q18" s="528">
        <v>46980030074</v>
      </c>
      <c r="R18" s="528">
        <v>46980040198</v>
      </c>
    </row>
    <row r="19" spans="1:18" ht="11.25" customHeight="1" x14ac:dyDescent="0.2">
      <c r="A19" s="785">
        <v>3</v>
      </c>
      <c r="B19" s="797">
        <v>9811</v>
      </c>
      <c r="C19" s="798" t="s">
        <v>558</v>
      </c>
      <c r="D19" s="728">
        <v>0</v>
      </c>
      <c r="E19" s="728">
        <v>3.51</v>
      </c>
      <c r="F19" s="1497">
        <f t="shared" ref="F19:F20" si="3">SUM(E19-D19)</f>
        <v>3.51</v>
      </c>
      <c r="G19" s="1498"/>
      <c r="H19" s="741" t="s">
        <v>42</v>
      </c>
      <c r="I19" s="30"/>
      <c r="J19" s="30"/>
      <c r="K19" s="30"/>
      <c r="L19" s="30"/>
      <c r="M19" s="30"/>
      <c r="N19" s="30"/>
      <c r="O19" s="30"/>
      <c r="P19" s="30"/>
      <c r="Q19" s="799">
        <v>46980030080</v>
      </c>
      <c r="R19" s="799">
        <v>46980030080</v>
      </c>
    </row>
    <row r="20" spans="1:18" ht="11.25" customHeight="1" x14ac:dyDescent="0.2">
      <c r="A20" s="782"/>
      <c r="B20" s="800"/>
      <c r="C20" s="801"/>
      <c r="D20" s="726">
        <v>3.51</v>
      </c>
      <c r="E20" s="726">
        <v>3.68</v>
      </c>
      <c r="F20" s="1499">
        <f t="shared" si="3"/>
        <v>0.17000000000000037</v>
      </c>
      <c r="G20" s="1500">
        <f>SUM(F19:F20)</f>
        <v>3.68</v>
      </c>
      <c r="H20" s="740" t="s">
        <v>10</v>
      </c>
      <c r="I20" s="47"/>
      <c r="J20" s="47"/>
      <c r="K20" s="47"/>
      <c r="L20" s="47"/>
      <c r="M20" s="47"/>
      <c r="N20" s="47"/>
      <c r="O20" s="47"/>
      <c r="P20" s="47"/>
      <c r="Q20" s="802">
        <v>46980030080</v>
      </c>
      <c r="R20" s="802">
        <v>46980030080</v>
      </c>
    </row>
    <row r="21" spans="1:18" ht="3.75" customHeight="1" x14ac:dyDescent="0.2"/>
    <row r="22" spans="1:18" ht="12.75" customHeight="1" x14ac:dyDescent="0.2">
      <c r="A22" s="63" t="s">
        <v>101</v>
      </c>
      <c r="B22" s="64"/>
      <c r="C22" s="65"/>
      <c r="D22" s="65"/>
      <c r="E22" s="66"/>
      <c r="F22" s="67">
        <f>SUM(F11:F20)</f>
        <v>20.100000000000001</v>
      </c>
      <c r="G22" s="1202"/>
      <c r="H22" s="68"/>
      <c r="I22" s="1328" t="s">
        <v>978</v>
      </c>
      <c r="J22" s="69"/>
      <c r="K22" s="70" t="s">
        <v>46</v>
      </c>
      <c r="L22" s="168">
        <f>SUM(L11:L20)</f>
        <v>36.1</v>
      </c>
      <c r="M22" s="71">
        <f>SUM(M11:M20)</f>
        <v>253</v>
      </c>
      <c r="N22" s="62"/>
      <c r="O22" s="70" t="s">
        <v>1</v>
      </c>
      <c r="P22" s="71">
        <f>SUM(P11:P20)</f>
        <v>1074</v>
      </c>
      <c r="Q22" s="62"/>
    </row>
    <row r="23" spans="1:18" ht="12.75" customHeight="1" x14ac:dyDescent="0.2">
      <c r="A23" s="72" t="s">
        <v>47</v>
      </c>
      <c r="B23" s="73"/>
      <c r="C23" s="74"/>
      <c r="D23" s="74"/>
      <c r="E23" s="75"/>
      <c r="F23" s="955">
        <f>SUMIF($H$11:H20,"melnais",$F$11:F20)</f>
        <v>5.41</v>
      </c>
      <c r="G23" s="1203"/>
      <c r="H23" s="76"/>
      <c r="I23" s="77"/>
      <c r="J23" s="62"/>
      <c r="K23" s="62"/>
      <c r="L23" s="78"/>
      <c r="M23" s="78"/>
      <c r="N23" s="62"/>
      <c r="O23" s="62"/>
      <c r="P23" s="62"/>
      <c r="Q23" s="62"/>
    </row>
    <row r="24" spans="1:18" ht="12.75" customHeight="1" x14ac:dyDescent="0.2">
      <c r="A24" s="72" t="s">
        <v>48</v>
      </c>
      <c r="B24" s="73"/>
      <c r="C24" s="74"/>
      <c r="D24" s="74"/>
      <c r="E24" s="75"/>
      <c r="F24" s="955">
        <f>SUMIF($H$11:H20,"bruģis",$F$11:F20)</f>
        <v>0</v>
      </c>
      <c r="G24" s="1203"/>
      <c r="I24" s="16"/>
      <c r="J24" s="62"/>
      <c r="N24" s="62"/>
      <c r="O24" s="62"/>
      <c r="P24" s="62"/>
      <c r="Q24" s="62"/>
    </row>
    <row r="25" spans="1:18" ht="12.75" customHeight="1" x14ac:dyDescent="0.2">
      <c r="A25" s="72" t="s">
        <v>49</v>
      </c>
      <c r="B25" s="73"/>
      <c r="C25" s="74"/>
      <c r="D25" s="74"/>
      <c r="E25" s="75"/>
      <c r="F25" s="955">
        <f>SUMIF($H$11:H20,"grants",$F$11:F20)</f>
        <v>14.44</v>
      </c>
      <c r="G25" s="1203"/>
      <c r="I25" s="700"/>
      <c r="J25" s="62"/>
      <c r="N25" s="62"/>
      <c r="O25" s="62"/>
      <c r="P25" s="62"/>
      <c r="Q25" s="62"/>
    </row>
    <row r="26" spans="1:18" ht="12.75" customHeight="1" x14ac:dyDescent="0.2">
      <c r="A26" s="72" t="s">
        <v>50</v>
      </c>
      <c r="B26" s="73"/>
      <c r="C26" s="74"/>
      <c r="D26" s="74"/>
      <c r="E26" s="75"/>
      <c r="F26" s="955">
        <f>SUMIF($H$11:H20,"cits segums",$F$11:F20)</f>
        <v>0.25000000000000044</v>
      </c>
      <c r="G26" s="1203"/>
      <c r="H26" s="77"/>
      <c r="I26" s="16"/>
      <c r="J26" s="79"/>
      <c r="N26" s="62"/>
      <c r="O26" s="62"/>
      <c r="P26" s="62"/>
      <c r="Q26" s="62"/>
    </row>
    <row r="27" spans="1:18" ht="5.25" customHeight="1" x14ac:dyDescent="0.2">
      <c r="D27" s="9"/>
      <c r="E27" s="9"/>
      <c r="F27" s="80"/>
      <c r="G27" s="80"/>
      <c r="H27" s="60"/>
      <c r="I27" s="16"/>
      <c r="J27" s="62"/>
      <c r="N27" s="62"/>
      <c r="O27" s="62"/>
      <c r="P27" s="62"/>
      <c r="Q27" s="62"/>
    </row>
    <row r="28" spans="1:18" ht="12.75" customHeight="1" x14ac:dyDescent="0.2">
      <c r="A28" s="5"/>
      <c r="B28" s="5"/>
      <c r="C28" s="6" t="s">
        <v>51</v>
      </c>
      <c r="D28" s="1720" t="str">
        <f>KOPA!$A$31</f>
        <v>2022.gada 18.oktobris</v>
      </c>
      <c r="E28" s="1720"/>
      <c r="F28" s="1720"/>
      <c r="G28" s="82"/>
      <c r="H28" s="81"/>
      <c r="I28" s="81"/>
      <c r="J28" s="82"/>
      <c r="K28" s="82"/>
      <c r="O28" s="62"/>
      <c r="P28" s="62"/>
      <c r="Q28" s="62"/>
    </row>
    <row r="29" spans="1:18" ht="12.75" customHeight="1" x14ac:dyDescent="0.2">
      <c r="A29" s="5"/>
      <c r="B29" s="5"/>
      <c r="C29" s="6" t="s">
        <v>52</v>
      </c>
      <c r="D29" s="1720" t="s">
        <v>53</v>
      </c>
      <c r="E29" s="1720"/>
      <c r="F29" s="1720"/>
      <c r="G29" s="1720"/>
      <c r="H29" s="1720"/>
      <c r="I29" s="1720"/>
      <c r="J29" s="1720"/>
      <c r="K29" s="1720"/>
      <c r="M29" s="83"/>
      <c r="N29" s="83"/>
      <c r="O29" s="62"/>
      <c r="P29" s="1725" t="s">
        <v>572</v>
      </c>
      <c r="Q29" s="1725"/>
      <c r="R29" s="1725"/>
    </row>
    <row r="30" spans="1:18" ht="12.75" customHeight="1" x14ac:dyDescent="0.2">
      <c r="A30" s="5"/>
      <c r="B30" s="5"/>
      <c r="C30" s="6"/>
      <c r="D30" s="1721" t="s">
        <v>54</v>
      </c>
      <c r="E30" s="1721"/>
      <c r="F30" s="1721"/>
      <c r="G30" s="1721"/>
      <c r="H30" s="1721"/>
      <c r="I30" s="1721"/>
      <c r="J30" s="1721"/>
      <c r="K30" s="1721"/>
      <c r="M30" s="1722" t="s">
        <v>55</v>
      </c>
      <c r="N30" s="1722"/>
      <c r="O30" s="62"/>
      <c r="P30" s="1725"/>
      <c r="Q30" s="1725"/>
      <c r="R30" s="1725"/>
    </row>
    <row r="31" spans="1:18" x14ac:dyDescent="0.2">
      <c r="A31" s="5"/>
      <c r="B31" s="5"/>
      <c r="C31" s="6" t="s">
        <v>51</v>
      </c>
      <c r="D31" s="1728" t="str">
        <f>D28</f>
        <v>2022.gada 18.oktobris</v>
      </c>
      <c r="E31" s="1728"/>
      <c r="F31" s="1728"/>
      <c r="G31" s="82"/>
      <c r="H31" s="81"/>
      <c r="I31" s="81"/>
      <c r="J31" s="82"/>
      <c r="K31" s="82"/>
      <c r="O31" s="62"/>
      <c r="P31" s="1725"/>
      <c r="Q31" s="1725"/>
      <c r="R31" s="1725"/>
    </row>
    <row r="32" spans="1:18" x14ac:dyDescent="0.2">
      <c r="A32" s="5"/>
      <c r="B32" s="5"/>
      <c r="C32" s="6" t="s">
        <v>56</v>
      </c>
      <c r="D32" s="1720" t="str">
        <f>KOPA!$N$31</f>
        <v>Dobeles novada domes priekšsēdētājs Ivars Gorskis</v>
      </c>
      <c r="E32" s="1720"/>
      <c r="F32" s="1720"/>
      <c r="G32" s="1720"/>
      <c r="H32" s="1720"/>
      <c r="I32" s="1720"/>
      <c r="J32" s="1720"/>
      <c r="K32" s="1720"/>
      <c r="M32" s="83"/>
      <c r="N32" s="83"/>
      <c r="O32" s="62"/>
      <c r="P32" s="824"/>
      <c r="Q32" s="824"/>
      <c r="R32" s="824"/>
    </row>
    <row r="33" spans="1:17" x14ac:dyDescent="0.2">
      <c r="A33" s="5"/>
      <c r="B33" s="5"/>
      <c r="C33" s="6"/>
      <c r="D33" s="1721" t="s">
        <v>54</v>
      </c>
      <c r="E33" s="1721"/>
      <c r="F33" s="1721"/>
      <c r="G33" s="1721"/>
      <c r="H33" s="1721"/>
      <c r="I33" s="1721"/>
      <c r="J33" s="1721"/>
      <c r="K33" s="1721"/>
      <c r="M33" s="1722" t="s">
        <v>55</v>
      </c>
      <c r="N33" s="1722"/>
      <c r="O33" s="62"/>
      <c r="P33" s="62"/>
      <c r="Q33" s="62"/>
    </row>
    <row r="34" spans="1:17" x14ac:dyDescent="0.2">
      <c r="A34" s="5"/>
      <c r="B34" s="5"/>
      <c r="C34" s="6" t="s">
        <v>51</v>
      </c>
      <c r="D34" s="84" t="s">
        <v>57</v>
      </c>
      <c r="E34" s="84"/>
      <c r="F34" s="84"/>
      <c r="G34" s="81"/>
      <c r="H34" s="81"/>
      <c r="I34" s="81"/>
      <c r="J34" s="82"/>
      <c r="K34" s="82"/>
      <c r="O34" s="62"/>
      <c r="P34" s="62"/>
      <c r="Q34" s="62"/>
    </row>
    <row r="35" spans="1:17" x14ac:dyDescent="0.2">
      <c r="A35" s="5"/>
      <c r="B35" s="5"/>
      <c r="C35" s="6" t="s">
        <v>58</v>
      </c>
      <c r="D35" s="1720" t="s">
        <v>1088</v>
      </c>
      <c r="E35" s="1720"/>
      <c r="F35" s="1720"/>
      <c r="G35" s="1720"/>
      <c r="H35" s="1720"/>
      <c r="I35" s="1720"/>
      <c r="J35" s="1720"/>
      <c r="K35" s="1720"/>
      <c r="M35" s="83"/>
      <c r="N35" s="83"/>
      <c r="O35" s="62"/>
      <c r="P35" s="62"/>
      <c r="Q35" s="62"/>
    </row>
    <row r="36" spans="1:17" x14ac:dyDescent="0.2">
      <c r="D36" s="1721" t="s">
        <v>54</v>
      </c>
      <c r="E36" s="1721"/>
      <c r="F36" s="1721"/>
      <c r="G36" s="1721"/>
      <c r="H36" s="1721"/>
      <c r="I36" s="1721"/>
      <c r="J36" s="1721"/>
      <c r="K36" s="1721"/>
      <c r="M36" s="1722" t="s">
        <v>55</v>
      </c>
      <c r="N36" s="1722"/>
    </row>
  </sheetData>
  <sheetProtection selectLockedCells="1" selectUnlockedCells="1"/>
  <mergeCells count="37"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  <mergeCell ref="M36:N36"/>
    <mergeCell ref="Q8:Q9"/>
    <mergeCell ref="D32:K32"/>
    <mergeCell ref="D33:K33"/>
    <mergeCell ref="M33:N33"/>
    <mergeCell ref="D35:K35"/>
    <mergeCell ref="F8:G8"/>
    <mergeCell ref="F10:G10"/>
    <mergeCell ref="K14:K15"/>
    <mergeCell ref="K17:K18"/>
    <mergeCell ref="P29:R31"/>
    <mergeCell ref="D31:F31"/>
    <mergeCell ref="I8:I9"/>
    <mergeCell ref="J8:K8"/>
    <mergeCell ref="L8:L9"/>
    <mergeCell ref="D36:K36"/>
    <mergeCell ref="B10:C10"/>
    <mergeCell ref="D28:F28"/>
    <mergeCell ref="D29:K29"/>
    <mergeCell ref="D30:K30"/>
    <mergeCell ref="M30:N30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DA261-5E02-4CF9-BFF2-CAFEDB6975E7}">
  <sheetPr codeName="Sheet56">
    <tabColor theme="2" tint="-0.249977111117893"/>
  </sheetPr>
  <dimension ref="A1:S45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19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19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5"/>
      <c r="C3" s="6"/>
      <c r="D3" s="1702" t="s">
        <v>559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</row>
    <row r="4" spans="1:19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19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19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19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19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19" s="22" customFormat="1" ht="12" customHeight="1" x14ac:dyDescent="0.2">
      <c r="A10" s="21">
        <v>1</v>
      </c>
      <c r="B10" s="1777">
        <v>2</v>
      </c>
      <c r="C10" s="1777"/>
      <c r="D10" s="21">
        <v>3</v>
      </c>
      <c r="E10" s="21">
        <v>4</v>
      </c>
      <c r="F10" s="1726">
        <v>5</v>
      </c>
      <c r="G10" s="1727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19" ht="11.25" customHeight="1" x14ac:dyDescent="0.2">
      <c r="A11" s="779">
        <v>1</v>
      </c>
      <c r="B11" s="780">
        <v>9801</v>
      </c>
      <c r="C11" s="803" t="s">
        <v>560</v>
      </c>
      <c r="D11" s="804">
        <v>0</v>
      </c>
      <c r="E11" s="804">
        <v>0.25</v>
      </c>
      <c r="F11" s="1509">
        <f>SUM(E11-D11)</f>
        <v>0.25</v>
      </c>
      <c r="G11" s="1510"/>
      <c r="H11" s="805" t="s">
        <v>44</v>
      </c>
      <c r="I11" s="234"/>
      <c r="J11" s="234"/>
      <c r="K11" s="234"/>
      <c r="L11" s="234"/>
      <c r="M11" s="234"/>
      <c r="N11" s="234"/>
      <c r="O11" s="234"/>
      <c r="P11" s="234"/>
      <c r="Q11" s="806">
        <v>46980010087</v>
      </c>
      <c r="R11" s="806">
        <v>46980040207</v>
      </c>
    </row>
    <row r="12" spans="1:19" ht="11.25" customHeight="1" x14ac:dyDescent="0.2">
      <c r="A12" s="779"/>
      <c r="B12" s="780"/>
      <c r="C12" s="803"/>
      <c r="D12" s="790">
        <v>0.25</v>
      </c>
      <c r="E12" s="790">
        <v>1.51</v>
      </c>
      <c r="F12" s="1519">
        <f>SUM(E12-D12)</f>
        <v>1.26</v>
      </c>
      <c r="G12" s="1520"/>
      <c r="H12" s="807" t="s">
        <v>42</v>
      </c>
      <c r="I12" s="38"/>
      <c r="J12" s="38"/>
      <c r="K12" s="38"/>
      <c r="L12" s="38"/>
      <c r="M12" s="38"/>
      <c r="N12" s="38"/>
      <c r="O12" s="38"/>
      <c r="P12" s="38"/>
      <c r="Q12" s="808">
        <v>46980010087</v>
      </c>
      <c r="R12" s="808">
        <v>46980040207</v>
      </c>
    </row>
    <row r="13" spans="1:19" ht="11.25" customHeight="1" x14ac:dyDescent="0.2">
      <c r="A13" s="779"/>
      <c r="B13" s="780"/>
      <c r="C13" s="803"/>
      <c r="D13" s="790">
        <v>1.51</v>
      </c>
      <c r="E13" s="790">
        <v>5.31</v>
      </c>
      <c r="F13" s="1519">
        <f>SUM(E13-D13)</f>
        <v>3.8</v>
      </c>
      <c r="G13" s="1520"/>
      <c r="H13" s="807" t="s">
        <v>42</v>
      </c>
      <c r="I13" s="38"/>
      <c r="J13" s="38"/>
      <c r="K13" s="38"/>
      <c r="L13" s="38"/>
      <c r="M13" s="38"/>
      <c r="N13" s="38"/>
      <c r="O13" s="38"/>
      <c r="P13" s="38"/>
      <c r="Q13" s="808">
        <v>46980010087</v>
      </c>
      <c r="R13" s="808">
        <v>46980010087</v>
      </c>
    </row>
    <row r="14" spans="1:19" ht="11.25" customHeight="1" x14ac:dyDescent="0.2">
      <c r="A14" s="782"/>
      <c r="B14" s="783"/>
      <c r="C14" s="801"/>
      <c r="D14" s="809">
        <v>5.31</v>
      </c>
      <c r="E14" s="809">
        <v>5.8</v>
      </c>
      <c r="F14" s="1521">
        <f t="shared" ref="F14:F28" si="0">SUM(E14-D14)</f>
        <v>0.49000000000000021</v>
      </c>
      <c r="G14" s="1522">
        <f>SUM(F11:F14)</f>
        <v>5.8</v>
      </c>
      <c r="H14" s="810" t="s">
        <v>10</v>
      </c>
      <c r="I14" s="47"/>
      <c r="J14" s="47"/>
      <c r="K14" s="47"/>
      <c r="L14" s="47"/>
      <c r="M14" s="47"/>
      <c r="N14" s="47"/>
      <c r="O14" s="47"/>
      <c r="P14" s="47"/>
      <c r="Q14" s="560">
        <v>46980010087</v>
      </c>
      <c r="R14" s="560">
        <v>46980010087</v>
      </c>
    </row>
    <row r="15" spans="1:19" ht="11.25" customHeight="1" x14ac:dyDescent="0.2">
      <c r="A15" s="785">
        <v>2</v>
      </c>
      <c r="B15" s="786">
        <v>9802</v>
      </c>
      <c r="C15" s="798" t="s">
        <v>561</v>
      </c>
      <c r="D15" s="811">
        <v>0</v>
      </c>
      <c r="E15" s="811">
        <v>1.8</v>
      </c>
      <c r="F15" s="1509">
        <f t="shared" si="0"/>
        <v>1.8</v>
      </c>
      <c r="G15" s="1510"/>
      <c r="H15" s="812" t="s">
        <v>42</v>
      </c>
      <c r="I15" s="30"/>
      <c r="J15" s="30"/>
      <c r="K15" s="30"/>
      <c r="L15" s="30"/>
      <c r="M15" s="30"/>
      <c r="N15" s="30"/>
      <c r="O15" s="30"/>
      <c r="P15" s="30"/>
      <c r="Q15" s="358">
        <v>46980010086</v>
      </c>
      <c r="R15" s="358">
        <v>46980010086</v>
      </c>
    </row>
    <row r="16" spans="1:19" ht="11.25" customHeight="1" x14ac:dyDescent="0.2">
      <c r="A16" s="779"/>
      <c r="B16" s="780"/>
      <c r="C16" s="803"/>
      <c r="D16" s="813">
        <v>1.8</v>
      </c>
      <c r="E16" s="813">
        <v>2.64</v>
      </c>
      <c r="F16" s="1523">
        <f t="shared" si="0"/>
        <v>0.84000000000000008</v>
      </c>
      <c r="G16" s="1512"/>
      <c r="H16" s="814" t="s">
        <v>42</v>
      </c>
      <c r="I16" s="107"/>
      <c r="J16" s="107"/>
      <c r="K16" s="1760" t="s">
        <v>1082</v>
      </c>
      <c r="L16" s="107"/>
      <c r="M16" s="107"/>
      <c r="N16" s="107"/>
      <c r="O16" s="107"/>
      <c r="P16" s="107"/>
      <c r="Q16" s="719" t="s">
        <v>76</v>
      </c>
      <c r="R16" s="815">
        <v>46980010005005</v>
      </c>
    </row>
    <row r="17" spans="1:18" ht="11.25" customHeight="1" x14ac:dyDescent="0.2">
      <c r="A17" s="782"/>
      <c r="B17" s="783"/>
      <c r="C17" s="801"/>
      <c r="D17" s="188">
        <v>2.64</v>
      </c>
      <c r="E17" s="188">
        <v>3.56</v>
      </c>
      <c r="F17" s="1521">
        <f t="shared" si="0"/>
        <v>0.91999999999999993</v>
      </c>
      <c r="G17" s="1522">
        <f>SUM(F15:F17)</f>
        <v>3.56</v>
      </c>
      <c r="H17" s="816" t="s">
        <v>10</v>
      </c>
      <c r="I17" s="47" t="s">
        <v>557</v>
      </c>
      <c r="J17" s="47">
        <v>2.67</v>
      </c>
      <c r="K17" s="1774"/>
      <c r="L17" s="47">
        <v>7.9</v>
      </c>
      <c r="M17" s="772">
        <v>47</v>
      </c>
      <c r="N17" s="47"/>
      <c r="O17" s="47" t="s">
        <v>682</v>
      </c>
      <c r="P17" s="47"/>
      <c r="Q17" s="354">
        <v>46980010086</v>
      </c>
      <c r="R17" s="58">
        <v>46980040275</v>
      </c>
    </row>
    <row r="18" spans="1:18" ht="11.25" customHeight="1" x14ac:dyDescent="0.2">
      <c r="A18" s="785">
        <v>3</v>
      </c>
      <c r="B18" s="786">
        <v>9803</v>
      </c>
      <c r="C18" s="798" t="s">
        <v>562</v>
      </c>
      <c r="D18" s="728">
        <v>0</v>
      </c>
      <c r="E18" s="728">
        <v>1.17</v>
      </c>
      <c r="F18" s="1497">
        <f t="shared" si="0"/>
        <v>1.17</v>
      </c>
      <c r="G18" s="1498"/>
      <c r="H18" s="741" t="s">
        <v>42</v>
      </c>
      <c r="I18" s="30"/>
      <c r="J18" s="30"/>
      <c r="K18" s="30"/>
      <c r="L18" s="30"/>
      <c r="M18" s="30"/>
      <c r="N18" s="30"/>
      <c r="O18" s="30"/>
      <c r="P18" s="30"/>
      <c r="Q18" s="513">
        <v>46980010084</v>
      </c>
      <c r="R18" s="513">
        <v>46980010083</v>
      </c>
    </row>
    <row r="19" spans="1:18" ht="11.25" customHeight="1" x14ac:dyDescent="0.2">
      <c r="A19" s="782"/>
      <c r="B19" s="783"/>
      <c r="C19" s="801"/>
      <c r="D19" s="726">
        <v>1.17</v>
      </c>
      <c r="E19" s="726">
        <v>1.51</v>
      </c>
      <c r="F19" s="1499">
        <f t="shared" si="0"/>
        <v>0.34000000000000008</v>
      </c>
      <c r="G19" s="1500">
        <f>SUM(F18:F19)</f>
        <v>1.51</v>
      </c>
      <c r="H19" s="740" t="s">
        <v>42</v>
      </c>
      <c r="I19" s="47"/>
      <c r="J19" s="47"/>
      <c r="K19" s="47"/>
      <c r="L19" s="47"/>
      <c r="M19" s="47"/>
      <c r="N19" s="47"/>
      <c r="O19" s="47"/>
      <c r="P19" s="47"/>
      <c r="Q19" s="519">
        <v>46980010084</v>
      </c>
      <c r="R19" s="519">
        <v>46980010084</v>
      </c>
    </row>
    <row r="20" spans="1:18" ht="11.25" customHeight="1" x14ac:dyDescent="0.2">
      <c r="A20" s="785">
        <v>4</v>
      </c>
      <c r="B20" s="786">
        <v>9804</v>
      </c>
      <c r="C20" s="798" t="s">
        <v>563</v>
      </c>
      <c r="D20" s="729">
        <v>0</v>
      </c>
      <c r="E20" s="729">
        <v>0.03</v>
      </c>
      <c r="F20" s="1497">
        <f t="shared" si="0"/>
        <v>0.03</v>
      </c>
      <c r="G20" s="1498"/>
      <c r="H20" s="744" t="s">
        <v>44</v>
      </c>
      <c r="I20" s="30"/>
      <c r="J20" s="30"/>
      <c r="K20" s="30"/>
      <c r="L20" s="30"/>
      <c r="M20" s="30"/>
      <c r="N20" s="30"/>
      <c r="O20" s="30"/>
      <c r="P20" s="30"/>
      <c r="Q20" s="53">
        <v>46980010082</v>
      </c>
      <c r="R20" s="53">
        <v>46980010082</v>
      </c>
    </row>
    <row r="21" spans="1:18" ht="11.25" customHeight="1" x14ac:dyDescent="0.2">
      <c r="A21" s="779"/>
      <c r="B21" s="780"/>
      <c r="C21" s="803"/>
      <c r="D21" s="735">
        <v>0.03</v>
      </c>
      <c r="E21" s="735">
        <v>0.62</v>
      </c>
      <c r="F21" s="1524">
        <f t="shared" si="0"/>
        <v>0.59</v>
      </c>
      <c r="G21" s="1525"/>
      <c r="H21" s="784" t="s">
        <v>42</v>
      </c>
      <c r="I21" s="38"/>
      <c r="J21" s="38"/>
      <c r="K21" s="38"/>
      <c r="L21" s="38"/>
      <c r="M21" s="38"/>
      <c r="N21" s="38"/>
      <c r="O21" s="38"/>
      <c r="P21" s="38"/>
      <c r="Q21" s="97">
        <v>46980010082</v>
      </c>
      <c r="R21" s="97">
        <v>46980010082</v>
      </c>
    </row>
    <row r="22" spans="1:18" ht="11.25" customHeight="1" x14ac:dyDescent="0.2">
      <c r="A22" s="779"/>
      <c r="B22" s="780"/>
      <c r="C22" s="803"/>
      <c r="D22" s="735">
        <v>0.62</v>
      </c>
      <c r="E22" s="735">
        <v>1.02</v>
      </c>
      <c r="F22" s="1524">
        <f t="shared" si="0"/>
        <v>0.4</v>
      </c>
      <c r="G22" s="1525"/>
      <c r="H22" s="784" t="s">
        <v>10</v>
      </c>
      <c r="I22" s="38"/>
      <c r="J22" s="38"/>
      <c r="K22" s="38"/>
      <c r="L22" s="38"/>
      <c r="M22" s="38"/>
      <c r="N22" s="38"/>
      <c r="O22" s="38"/>
      <c r="P22" s="38"/>
      <c r="Q22" s="97">
        <v>46980010082</v>
      </c>
      <c r="R22" s="97">
        <v>46980010082</v>
      </c>
    </row>
    <row r="23" spans="1:18" ht="11.25" customHeight="1" x14ac:dyDescent="0.2">
      <c r="A23" s="779"/>
      <c r="B23" s="780"/>
      <c r="C23" s="803"/>
      <c r="D23" s="735">
        <v>1.02</v>
      </c>
      <c r="E23" s="735">
        <v>2.42</v>
      </c>
      <c r="F23" s="1524">
        <f t="shared" si="0"/>
        <v>1.4</v>
      </c>
      <c r="G23" s="1525"/>
      <c r="H23" s="784" t="s">
        <v>10</v>
      </c>
      <c r="I23" s="38"/>
      <c r="J23" s="38"/>
      <c r="K23" s="38"/>
      <c r="L23" s="38"/>
      <c r="M23" s="38"/>
      <c r="N23" s="38"/>
      <c r="O23" s="38"/>
      <c r="P23" s="38"/>
      <c r="Q23" s="97">
        <v>46980020083</v>
      </c>
      <c r="R23" s="97">
        <v>46980020083</v>
      </c>
    </row>
    <row r="24" spans="1:18" ht="11.25" customHeight="1" x14ac:dyDescent="0.2">
      <c r="A24" s="782"/>
      <c r="B24" s="783"/>
      <c r="C24" s="801"/>
      <c r="D24" s="727">
        <v>2.42</v>
      </c>
      <c r="E24" s="727">
        <v>3.64</v>
      </c>
      <c r="F24" s="1499">
        <f t="shared" si="0"/>
        <v>1.2200000000000002</v>
      </c>
      <c r="G24" s="1500">
        <f>SUM(F20:F24)</f>
        <v>3.64</v>
      </c>
      <c r="H24" s="742" t="s">
        <v>42</v>
      </c>
      <c r="I24" s="47"/>
      <c r="J24" s="47"/>
      <c r="K24" s="47"/>
      <c r="L24" s="47"/>
      <c r="M24" s="47"/>
      <c r="N24" s="47"/>
      <c r="O24" s="47"/>
      <c r="P24" s="47"/>
      <c r="Q24" s="58">
        <v>46980020083</v>
      </c>
      <c r="R24" s="58">
        <v>46980020083</v>
      </c>
    </row>
    <row r="25" spans="1:18" ht="11.25" customHeight="1" x14ac:dyDescent="0.2">
      <c r="A25" s="785">
        <v>5</v>
      </c>
      <c r="B25" s="786">
        <v>9809</v>
      </c>
      <c r="C25" s="798" t="s">
        <v>564</v>
      </c>
      <c r="D25" s="817">
        <v>0</v>
      </c>
      <c r="E25" s="817">
        <v>0.09</v>
      </c>
      <c r="F25" s="1497">
        <f t="shared" si="0"/>
        <v>0.09</v>
      </c>
      <c r="G25" s="1498"/>
      <c r="H25" s="818" t="s">
        <v>44</v>
      </c>
      <c r="I25" s="30"/>
      <c r="J25" s="30"/>
      <c r="K25" s="30"/>
      <c r="L25" s="30"/>
      <c r="M25" s="30"/>
      <c r="N25" s="30"/>
      <c r="O25" s="30"/>
      <c r="P25" s="30"/>
      <c r="Q25" s="513">
        <v>46980040090</v>
      </c>
      <c r="R25" s="500">
        <v>46980040090</v>
      </c>
    </row>
    <row r="26" spans="1:18" ht="11.25" customHeight="1" x14ac:dyDescent="0.2">
      <c r="A26" s="779"/>
      <c r="B26" s="780"/>
      <c r="C26" s="803"/>
      <c r="D26" s="795">
        <v>0.09</v>
      </c>
      <c r="E26" s="795">
        <v>0.2</v>
      </c>
      <c r="F26" s="1524">
        <f t="shared" si="0"/>
        <v>0.11000000000000001</v>
      </c>
      <c r="G26" s="1525"/>
      <c r="H26" s="796" t="s">
        <v>44</v>
      </c>
      <c r="I26" s="38"/>
      <c r="J26" s="38"/>
      <c r="K26" s="38"/>
      <c r="L26" s="38"/>
      <c r="M26" s="38"/>
      <c r="N26" s="38"/>
      <c r="O26" s="38"/>
      <c r="P26" s="38"/>
      <c r="Q26" s="528">
        <v>46980040089</v>
      </c>
      <c r="R26" s="599">
        <v>46980040089</v>
      </c>
    </row>
    <row r="27" spans="1:18" ht="11.25" customHeight="1" x14ac:dyDescent="0.2">
      <c r="A27" s="779"/>
      <c r="B27" s="780"/>
      <c r="C27" s="803"/>
      <c r="D27" s="795">
        <v>0.2</v>
      </c>
      <c r="E27" s="795">
        <v>0.84</v>
      </c>
      <c r="F27" s="1524">
        <f t="shared" si="0"/>
        <v>0.6399999999999999</v>
      </c>
      <c r="G27" s="1525"/>
      <c r="H27" s="796" t="s">
        <v>44</v>
      </c>
      <c r="I27" s="38"/>
      <c r="J27" s="38"/>
      <c r="K27" s="38"/>
      <c r="L27" s="38"/>
      <c r="M27" s="38"/>
      <c r="N27" s="38"/>
      <c r="O27" s="38"/>
      <c r="P27" s="38"/>
      <c r="Q27" s="819">
        <v>46980040266</v>
      </c>
      <c r="R27" s="599">
        <v>46980040312</v>
      </c>
    </row>
    <row r="28" spans="1:18" ht="11.25" customHeight="1" x14ac:dyDescent="0.2">
      <c r="A28" s="782"/>
      <c r="B28" s="783"/>
      <c r="C28" s="801"/>
      <c r="D28" s="795">
        <v>0.84</v>
      </c>
      <c r="E28" s="795">
        <v>1.51</v>
      </c>
      <c r="F28" s="1524">
        <f t="shared" si="0"/>
        <v>0.67</v>
      </c>
      <c r="G28" s="1522">
        <f>SUM(F25:F28)</f>
        <v>1.5099999999999998</v>
      </c>
      <c r="H28" s="796" t="s">
        <v>42</v>
      </c>
      <c r="I28" s="38"/>
      <c r="J28" s="38"/>
      <c r="K28" s="38"/>
      <c r="L28" s="38"/>
      <c r="M28" s="38"/>
      <c r="N28" s="38"/>
      <c r="O28" s="38"/>
      <c r="P28" s="38"/>
      <c r="Q28" s="819">
        <v>46980040266</v>
      </c>
      <c r="R28" s="599">
        <v>46980040312</v>
      </c>
    </row>
    <row r="29" spans="1:18" ht="11.25" customHeight="1" x14ac:dyDescent="0.2">
      <c r="A29" s="1673">
        <v>6</v>
      </c>
      <c r="B29" s="1674">
        <v>9810</v>
      </c>
      <c r="C29" s="1675" t="s">
        <v>565</v>
      </c>
      <c r="D29" s="1676">
        <v>0</v>
      </c>
      <c r="E29" s="1676">
        <v>0.41</v>
      </c>
      <c r="F29" s="1507">
        <v>0.41</v>
      </c>
      <c r="G29" s="1508">
        <v>0.41</v>
      </c>
      <c r="H29" s="1677" t="s">
        <v>44</v>
      </c>
      <c r="I29" s="92"/>
      <c r="J29" s="92"/>
      <c r="K29" s="92"/>
      <c r="L29" s="92"/>
      <c r="M29" s="92"/>
      <c r="N29" s="92"/>
      <c r="O29" s="92"/>
      <c r="P29" s="92"/>
      <c r="Q29" s="321">
        <v>46980040263</v>
      </c>
      <c r="R29" s="321">
        <v>46980040263</v>
      </c>
    </row>
    <row r="30" spans="1:18" ht="3.75" customHeight="1" x14ac:dyDescent="0.2"/>
    <row r="31" spans="1:18" ht="12.75" customHeight="1" x14ac:dyDescent="0.2">
      <c r="A31" s="63" t="s">
        <v>286</v>
      </c>
      <c r="B31" s="64"/>
      <c r="C31" s="65"/>
      <c r="D31" s="65"/>
      <c r="E31" s="66"/>
      <c r="F31" s="67">
        <f>SUM(F11:F29)</f>
        <v>16.43</v>
      </c>
      <c r="G31" s="1202"/>
      <c r="H31" s="68"/>
      <c r="I31" s="1328" t="s">
        <v>977</v>
      </c>
      <c r="J31" s="69"/>
      <c r="K31" s="70" t="s">
        <v>46</v>
      </c>
      <c r="L31" s="168">
        <f>SUM(L11:L29)</f>
        <v>7.9</v>
      </c>
      <c r="M31" s="71">
        <f>SUM(M11:M29)</f>
        <v>47</v>
      </c>
      <c r="N31" s="62"/>
      <c r="O31" s="70" t="s">
        <v>1</v>
      </c>
      <c r="P31" s="71">
        <f>SUM(P11:P29)</f>
        <v>0</v>
      </c>
      <c r="Q31" s="62"/>
    </row>
    <row r="32" spans="1:18" ht="12.75" customHeight="1" x14ac:dyDescent="0.2">
      <c r="A32" s="72" t="s">
        <v>47</v>
      </c>
      <c r="B32" s="73"/>
      <c r="C32" s="74"/>
      <c r="D32" s="74"/>
      <c r="E32" s="75"/>
      <c r="F32" s="955">
        <f>SUMIF($H$11:H29,"melnais",$F$11:F29)</f>
        <v>1.5299999999999998</v>
      </c>
      <c r="G32" s="1203"/>
      <c r="H32" s="76"/>
      <c r="I32" s="77"/>
      <c r="J32" s="62"/>
      <c r="K32" s="62"/>
      <c r="L32" s="78"/>
      <c r="M32" s="78"/>
      <c r="N32" s="62"/>
      <c r="O32" s="62"/>
      <c r="P32" s="62"/>
      <c r="Q32" s="62"/>
    </row>
    <row r="33" spans="1:18" ht="12.75" customHeight="1" x14ac:dyDescent="0.2">
      <c r="A33" s="72" t="s">
        <v>48</v>
      </c>
      <c r="B33" s="73"/>
      <c r="C33" s="74"/>
      <c r="D33" s="74"/>
      <c r="E33" s="75"/>
      <c r="F33" s="955">
        <f>SUMIF($H$11:H29,"bruģis",$F$11:F29)</f>
        <v>0</v>
      </c>
      <c r="G33" s="1203"/>
      <c r="I33" s="16"/>
      <c r="J33" s="62"/>
      <c r="N33" s="62"/>
      <c r="O33" s="62"/>
      <c r="P33" s="62"/>
      <c r="Q33" s="62"/>
    </row>
    <row r="34" spans="1:18" ht="12.75" customHeight="1" x14ac:dyDescent="0.2">
      <c r="A34" s="72" t="s">
        <v>49</v>
      </c>
      <c r="B34" s="73"/>
      <c r="C34" s="74"/>
      <c r="D34" s="74"/>
      <c r="E34" s="75"/>
      <c r="F34" s="955">
        <f>SUMIF($H$11:H29,"grants",$F$11:F29)</f>
        <v>11.69</v>
      </c>
      <c r="G34" s="1203"/>
      <c r="I34" s="700"/>
      <c r="J34" s="62"/>
      <c r="N34" s="62"/>
      <c r="O34" s="62"/>
      <c r="P34" s="62"/>
      <c r="Q34" s="62"/>
    </row>
    <row r="35" spans="1:18" ht="12.75" customHeight="1" x14ac:dyDescent="0.2">
      <c r="A35" s="72" t="s">
        <v>50</v>
      </c>
      <c r="B35" s="73"/>
      <c r="C35" s="74"/>
      <c r="D35" s="74"/>
      <c r="E35" s="75"/>
      <c r="F35" s="955">
        <f>SUMIF($H$11:H29,"cits segums",$F$11:F29)</f>
        <v>3.21</v>
      </c>
      <c r="G35" s="1203"/>
      <c r="H35" s="77"/>
      <c r="I35" s="16"/>
      <c r="J35" s="79"/>
      <c r="N35" s="62"/>
      <c r="O35" s="62"/>
      <c r="P35" s="62"/>
      <c r="Q35" s="62"/>
    </row>
    <row r="36" spans="1:18" ht="5.25" customHeight="1" x14ac:dyDescent="0.2">
      <c r="D36" s="9"/>
      <c r="E36" s="9"/>
      <c r="F36" s="80"/>
      <c r="G36" s="80"/>
      <c r="H36" s="60"/>
      <c r="I36" s="16"/>
      <c r="J36" s="62"/>
      <c r="N36" s="62"/>
      <c r="O36" s="62"/>
      <c r="P36" s="62"/>
      <c r="Q36" s="62"/>
    </row>
    <row r="37" spans="1:18" ht="12.75" customHeight="1" x14ac:dyDescent="0.2">
      <c r="A37" s="5"/>
      <c r="B37" s="5"/>
      <c r="C37" s="6" t="s">
        <v>51</v>
      </c>
      <c r="D37" s="1720" t="str">
        <f>KOPA!$A$31</f>
        <v>2022.gada 18.oktobris</v>
      </c>
      <c r="E37" s="1720"/>
      <c r="F37" s="1720"/>
      <c r="G37" s="82"/>
      <c r="H37" s="81"/>
      <c r="I37" s="81"/>
      <c r="J37" s="82"/>
      <c r="K37" s="82"/>
      <c r="O37" s="62"/>
      <c r="P37" s="62"/>
      <c r="Q37" s="62"/>
    </row>
    <row r="38" spans="1:18" ht="12.75" customHeight="1" x14ac:dyDescent="0.2">
      <c r="A38" s="5"/>
      <c r="B38" s="5"/>
      <c r="C38" s="6" t="s">
        <v>52</v>
      </c>
      <c r="D38" s="1720" t="s">
        <v>53</v>
      </c>
      <c r="E38" s="1720"/>
      <c r="F38" s="1720"/>
      <c r="G38" s="1720"/>
      <c r="H38" s="1720"/>
      <c r="I38" s="1720"/>
      <c r="J38" s="1720"/>
      <c r="K38" s="1720"/>
      <c r="M38" s="83"/>
      <c r="N38" s="83"/>
      <c r="O38" s="62"/>
      <c r="P38" s="1725" t="s">
        <v>572</v>
      </c>
      <c r="Q38" s="1725"/>
      <c r="R38" s="1725"/>
    </row>
    <row r="39" spans="1:18" ht="12.75" customHeight="1" x14ac:dyDescent="0.2">
      <c r="A39" s="5"/>
      <c r="B39" s="5"/>
      <c r="C39" s="6"/>
      <c r="D39" s="1721" t="s">
        <v>54</v>
      </c>
      <c r="E39" s="1721"/>
      <c r="F39" s="1721"/>
      <c r="G39" s="1721"/>
      <c r="H39" s="1721"/>
      <c r="I39" s="1721"/>
      <c r="J39" s="1721"/>
      <c r="K39" s="1721"/>
      <c r="M39" s="1722" t="s">
        <v>55</v>
      </c>
      <c r="N39" s="1722"/>
      <c r="O39" s="62"/>
      <c r="P39" s="1725"/>
      <c r="Q39" s="1725"/>
      <c r="R39" s="1725"/>
    </row>
    <row r="40" spans="1:18" x14ac:dyDescent="0.2">
      <c r="A40" s="5"/>
      <c r="B40" s="5"/>
      <c r="C40" s="6" t="s">
        <v>51</v>
      </c>
      <c r="D40" s="1728" t="str">
        <f>D37</f>
        <v>2022.gada 18.oktobris</v>
      </c>
      <c r="E40" s="1728"/>
      <c r="F40" s="1728"/>
      <c r="G40" s="82"/>
      <c r="H40" s="81"/>
      <c r="I40" s="81"/>
      <c r="J40" s="82"/>
      <c r="K40" s="82"/>
      <c r="O40" s="62"/>
      <c r="P40" s="1725"/>
      <c r="Q40" s="1725"/>
      <c r="R40" s="1725"/>
    </row>
    <row r="41" spans="1:18" x14ac:dyDescent="0.2">
      <c r="A41" s="5"/>
      <c r="B41" s="5"/>
      <c r="C41" s="6" t="s">
        <v>56</v>
      </c>
      <c r="D41" s="1720" t="str">
        <f>KOPA!$N$31</f>
        <v>Dobeles novada domes priekšsēdētājs Ivars Gorskis</v>
      </c>
      <c r="E41" s="1720"/>
      <c r="F41" s="1720"/>
      <c r="G41" s="1720"/>
      <c r="H41" s="1720"/>
      <c r="I41" s="1720"/>
      <c r="J41" s="1720"/>
      <c r="K41" s="1720"/>
      <c r="M41" s="83"/>
      <c r="N41" s="83"/>
      <c r="O41" s="62"/>
      <c r="P41" s="824"/>
      <c r="Q41" s="824"/>
      <c r="R41" s="824"/>
    </row>
    <row r="42" spans="1:18" x14ac:dyDescent="0.2">
      <c r="A42" s="5"/>
      <c r="B42" s="5"/>
      <c r="C42" s="6"/>
      <c r="D42" s="1721" t="s">
        <v>54</v>
      </c>
      <c r="E42" s="1721"/>
      <c r="F42" s="1721"/>
      <c r="G42" s="1721"/>
      <c r="H42" s="1721"/>
      <c r="I42" s="1721"/>
      <c r="J42" s="1721"/>
      <c r="K42" s="1721"/>
      <c r="M42" s="1722" t="s">
        <v>55</v>
      </c>
      <c r="N42" s="1722"/>
      <c r="O42" s="62"/>
      <c r="P42" s="62"/>
      <c r="Q42" s="62"/>
    </row>
    <row r="43" spans="1:18" x14ac:dyDescent="0.2">
      <c r="A43" s="5"/>
      <c r="B43" s="5"/>
      <c r="C43" s="6" t="s">
        <v>51</v>
      </c>
      <c r="D43" s="84" t="s">
        <v>57</v>
      </c>
      <c r="E43" s="84"/>
      <c r="F43" s="84"/>
      <c r="G43" s="81"/>
      <c r="H43" s="81"/>
      <c r="I43" s="81"/>
      <c r="J43" s="82"/>
      <c r="K43" s="82"/>
      <c r="O43" s="62"/>
      <c r="P43" s="62"/>
      <c r="Q43" s="62"/>
    </row>
    <row r="44" spans="1:18" x14ac:dyDescent="0.2">
      <c r="A44" s="5"/>
      <c r="B44" s="5"/>
      <c r="C44" s="6" t="s">
        <v>58</v>
      </c>
      <c r="D44" s="1720" t="s">
        <v>1088</v>
      </c>
      <c r="E44" s="1720"/>
      <c r="F44" s="1720"/>
      <c r="G44" s="1720"/>
      <c r="H44" s="1720"/>
      <c r="I44" s="1720"/>
      <c r="J44" s="1720"/>
      <c r="K44" s="1720"/>
      <c r="M44" s="83"/>
      <c r="N44" s="83"/>
      <c r="O44" s="62"/>
      <c r="P44" s="62"/>
      <c r="Q44" s="62"/>
    </row>
    <row r="45" spans="1:18" x14ac:dyDescent="0.2">
      <c r="D45" s="1721" t="s">
        <v>54</v>
      </c>
      <c r="E45" s="1721"/>
      <c r="F45" s="1721"/>
      <c r="G45" s="1721"/>
      <c r="H45" s="1721"/>
      <c r="I45" s="1721"/>
      <c r="J45" s="1721"/>
      <c r="K45" s="1721"/>
      <c r="M45" s="1722" t="s">
        <v>55</v>
      </c>
      <c r="N45" s="1722"/>
    </row>
  </sheetData>
  <sheetProtection selectLockedCells="1" selectUnlockedCells="1"/>
  <mergeCells count="36"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  <mergeCell ref="M45:N45"/>
    <mergeCell ref="Q8:Q9"/>
    <mergeCell ref="D41:K41"/>
    <mergeCell ref="D42:K42"/>
    <mergeCell ref="M42:N42"/>
    <mergeCell ref="D44:K44"/>
    <mergeCell ref="F8:G8"/>
    <mergeCell ref="F10:G10"/>
    <mergeCell ref="K16:K17"/>
    <mergeCell ref="P38:R40"/>
    <mergeCell ref="D40:F40"/>
    <mergeCell ref="I8:I9"/>
    <mergeCell ref="J8:K8"/>
    <mergeCell ref="L8:L9"/>
    <mergeCell ref="D45:K45"/>
    <mergeCell ref="B10:C10"/>
    <mergeCell ref="D37:F37"/>
    <mergeCell ref="D38:K38"/>
    <mergeCell ref="D39:K39"/>
    <mergeCell ref="M39:N3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verticalDpi="300" r:id="rId1"/>
  <headerFooter scaleWithDoc="0">
    <oddFooter>&amp;RLapa &amp;P no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0C919-128E-4D48-A629-5985635A1451}">
  <sheetPr codeName="Sheet57">
    <tabColor theme="2" tint="-0.249977111117893"/>
  </sheetPr>
  <dimension ref="A1:T30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566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21">
        <v>1</v>
      </c>
      <c r="B10" s="1777">
        <v>2</v>
      </c>
      <c r="C10" s="1777"/>
      <c r="D10" s="21">
        <v>3</v>
      </c>
      <c r="E10" s="21">
        <v>4</v>
      </c>
      <c r="F10" s="1726">
        <v>5</v>
      </c>
      <c r="G10" s="1727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20" ht="13.15" customHeight="1" x14ac:dyDescent="0.2">
      <c r="A11" s="224">
        <v>1</v>
      </c>
      <c r="B11" s="98">
        <v>9806</v>
      </c>
      <c r="C11" s="820" t="s">
        <v>567</v>
      </c>
      <c r="D11" s="762">
        <v>0</v>
      </c>
      <c r="E11" s="762">
        <v>1.88</v>
      </c>
      <c r="F11" s="1497">
        <f t="shared" ref="F11:F14" si="0">SUM(E11-D11)</f>
        <v>1.88</v>
      </c>
      <c r="G11" s="1518">
        <f>F11</f>
        <v>1.88</v>
      </c>
      <c r="H11" s="348" t="s">
        <v>42</v>
      </c>
      <c r="I11" s="348"/>
      <c r="J11" s="348"/>
      <c r="K11" s="348"/>
      <c r="L11" s="348"/>
      <c r="M11" s="348"/>
      <c r="N11" s="348"/>
      <c r="O11" s="348"/>
      <c r="P11" s="348"/>
      <c r="Q11" s="115">
        <v>46980020076</v>
      </c>
      <c r="R11" s="115">
        <v>46980020076</v>
      </c>
    </row>
    <row r="12" spans="1:20" ht="13.15" customHeight="1" x14ac:dyDescent="0.2">
      <c r="A12" s="92">
        <v>2</v>
      </c>
      <c r="B12" s="98">
        <v>9807</v>
      </c>
      <c r="C12" s="820" t="s">
        <v>568</v>
      </c>
      <c r="D12" s="765">
        <v>0</v>
      </c>
      <c r="E12" s="765">
        <v>0.54</v>
      </c>
      <c r="F12" s="1497">
        <f t="shared" si="0"/>
        <v>0.54</v>
      </c>
      <c r="G12" s="1518">
        <f t="shared" ref="G12:G14" si="1">F12</f>
        <v>0.54</v>
      </c>
      <c r="H12" s="821" t="s">
        <v>42</v>
      </c>
      <c r="I12" s="821"/>
      <c r="J12" s="821"/>
      <c r="K12" s="821"/>
      <c r="L12" s="821"/>
      <c r="M12" s="821"/>
      <c r="N12" s="821"/>
      <c r="O12" s="821"/>
      <c r="P12" s="821"/>
      <c r="Q12" s="321">
        <v>46980040225</v>
      </c>
      <c r="R12" s="321">
        <v>46980040225</v>
      </c>
    </row>
    <row r="13" spans="1:20" ht="13.15" customHeight="1" x14ac:dyDescent="0.2">
      <c r="A13" s="92">
        <v>3</v>
      </c>
      <c r="B13" s="98">
        <v>9812</v>
      </c>
      <c r="C13" s="820" t="s">
        <v>569</v>
      </c>
      <c r="D13" s="753">
        <v>0</v>
      </c>
      <c r="E13" s="753">
        <v>1.78</v>
      </c>
      <c r="F13" s="1507">
        <f t="shared" si="0"/>
        <v>1.78</v>
      </c>
      <c r="G13" s="1508">
        <f t="shared" si="1"/>
        <v>1.78</v>
      </c>
      <c r="H13" s="821" t="s">
        <v>42</v>
      </c>
      <c r="I13" s="821"/>
      <c r="J13" s="821"/>
      <c r="K13" s="821"/>
      <c r="L13" s="821"/>
      <c r="M13" s="821"/>
      <c r="N13" s="821"/>
      <c r="O13" s="821"/>
      <c r="P13" s="821"/>
      <c r="Q13" s="102">
        <v>46980030087</v>
      </c>
      <c r="R13" s="102">
        <v>46980030087</v>
      </c>
    </row>
    <row r="14" spans="1:20" ht="13.15" customHeight="1" x14ac:dyDescent="0.2">
      <c r="A14" s="92">
        <v>4</v>
      </c>
      <c r="B14" s="98">
        <v>9813</v>
      </c>
      <c r="C14" s="820" t="s">
        <v>570</v>
      </c>
      <c r="D14" s="753">
        <v>0</v>
      </c>
      <c r="E14" s="753">
        <v>0.53</v>
      </c>
      <c r="F14" s="1507">
        <f t="shared" si="0"/>
        <v>0.53</v>
      </c>
      <c r="G14" s="1508">
        <f t="shared" si="1"/>
        <v>0.53</v>
      </c>
      <c r="H14" s="821" t="s">
        <v>44</v>
      </c>
      <c r="I14" s="821"/>
      <c r="J14" s="821"/>
      <c r="K14" s="821"/>
      <c r="L14" s="821"/>
      <c r="M14" s="821"/>
      <c r="N14" s="821"/>
      <c r="O14" s="821"/>
      <c r="P14" s="821"/>
      <c r="Q14" s="102" t="s">
        <v>76</v>
      </c>
      <c r="R14" s="822">
        <v>46980030015002</v>
      </c>
    </row>
    <row r="15" spans="1:20" ht="3.75" customHeight="1" x14ac:dyDescent="0.2"/>
    <row r="16" spans="1:20" ht="12.75" customHeight="1" x14ac:dyDescent="0.2">
      <c r="A16" s="63" t="s">
        <v>87</v>
      </c>
      <c r="B16" s="64"/>
      <c r="C16" s="65"/>
      <c r="D16" s="65"/>
      <c r="E16" s="66"/>
      <c r="F16" s="67">
        <f>SUM(F11:F14)</f>
        <v>4.7300000000000004</v>
      </c>
      <c r="G16" s="1202"/>
      <c r="H16" s="68"/>
      <c r="I16" s="16"/>
      <c r="J16" s="69"/>
      <c r="K16" s="70" t="s">
        <v>46</v>
      </c>
      <c r="L16" s="71">
        <f>SUM(L11:L14)</f>
        <v>0</v>
      </c>
      <c r="M16" s="71">
        <f>SUM(M11:M14)</f>
        <v>0</v>
      </c>
      <c r="N16" s="62"/>
      <c r="O16" s="70" t="s">
        <v>1</v>
      </c>
      <c r="P16" s="71">
        <f>SUM(P11:P14)</f>
        <v>0</v>
      </c>
      <c r="Q16" s="62"/>
    </row>
    <row r="17" spans="1:18" ht="12.75" customHeight="1" x14ac:dyDescent="0.2">
      <c r="A17" s="72" t="s">
        <v>47</v>
      </c>
      <c r="B17" s="73"/>
      <c r="C17" s="74"/>
      <c r="D17" s="74"/>
      <c r="E17" s="75"/>
      <c r="F17" s="955">
        <f>SUMIF($H$11:H14,"melnais",$F$11:F14)</f>
        <v>0.53</v>
      </c>
      <c r="G17" s="1203"/>
      <c r="H17" s="76"/>
      <c r="I17" s="77"/>
      <c r="J17" s="62"/>
      <c r="K17" s="62"/>
      <c r="L17" s="78"/>
      <c r="M17" s="78"/>
      <c r="N17" s="62"/>
      <c r="O17" s="62"/>
      <c r="P17" s="62"/>
      <c r="Q17" s="62"/>
    </row>
    <row r="18" spans="1:18" ht="12.75" customHeight="1" x14ac:dyDescent="0.2">
      <c r="A18" s="72" t="s">
        <v>48</v>
      </c>
      <c r="B18" s="73"/>
      <c r="C18" s="74"/>
      <c r="D18" s="74"/>
      <c r="E18" s="75"/>
      <c r="F18" s="955">
        <f>SUMIF($H$11:H14,"bruģis",$F$11:F14)</f>
        <v>0</v>
      </c>
      <c r="G18" s="1203"/>
      <c r="I18" s="16"/>
      <c r="J18" s="62"/>
      <c r="N18" s="62"/>
      <c r="O18" s="62"/>
      <c r="P18" s="62"/>
      <c r="Q18" s="62"/>
    </row>
    <row r="19" spans="1:18" ht="12.75" customHeight="1" x14ac:dyDescent="0.2">
      <c r="A19" s="72" t="s">
        <v>49</v>
      </c>
      <c r="B19" s="73"/>
      <c r="C19" s="74"/>
      <c r="D19" s="74"/>
      <c r="E19" s="75"/>
      <c r="F19" s="955">
        <f>SUMIF($H$11:H14,"grants",$F$11:F14)</f>
        <v>4.2</v>
      </c>
      <c r="G19" s="1203"/>
      <c r="I19" s="700"/>
      <c r="J19" s="823"/>
      <c r="N19" s="62"/>
      <c r="O19" s="62"/>
      <c r="P19" s="62"/>
      <c r="Q19" s="62"/>
    </row>
    <row r="20" spans="1:18" ht="12.75" customHeight="1" x14ac:dyDescent="0.2">
      <c r="A20" s="72" t="s">
        <v>50</v>
      </c>
      <c r="B20" s="73"/>
      <c r="C20" s="74"/>
      <c r="D20" s="74"/>
      <c r="E20" s="75"/>
      <c r="F20" s="955">
        <f>SUMIF($H$11:H14,"cits segums",$F$11:F14)</f>
        <v>0</v>
      </c>
      <c r="G20" s="1203"/>
      <c r="H20" s="77"/>
      <c r="I20" s="16"/>
      <c r="J20" s="79"/>
      <c r="N20" s="62"/>
      <c r="O20" s="62"/>
      <c r="P20" s="62"/>
      <c r="Q20" s="62"/>
    </row>
    <row r="21" spans="1:18" ht="5.25" customHeight="1" x14ac:dyDescent="0.2">
      <c r="D21" s="9"/>
      <c r="E21" s="9"/>
      <c r="F21" s="80"/>
      <c r="G21" s="80"/>
      <c r="H21" s="60"/>
      <c r="I21" s="16"/>
      <c r="J21" s="62"/>
      <c r="N21" s="62"/>
      <c r="O21" s="62"/>
      <c r="P21" s="62"/>
      <c r="Q21" s="62"/>
    </row>
    <row r="22" spans="1:18" ht="12.75" customHeight="1" x14ac:dyDescent="0.2">
      <c r="A22" s="5"/>
      <c r="B22" s="5"/>
      <c r="C22" s="6" t="s">
        <v>51</v>
      </c>
      <c r="D22" s="1720" t="str">
        <f>KOPA!$A$31</f>
        <v>2022.gada 18.oktobris</v>
      </c>
      <c r="E22" s="1720"/>
      <c r="F22" s="1720"/>
      <c r="G22" s="82"/>
      <c r="H22" s="81"/>
      <c r="I22" s="81"/>
      <c r="J22" s="82"/>
      <c r="K22" s="82"/>
      <c r="O22" s="62"/>
      <c r="P22" s="62"/>
      <c r="Q22" s="62"/>
    </row>
    <row r="23" spans="1:18" ht="12.75" customHeight="1" x14ac:dyDescent="0.2">
      <c r="A23" s="5"/>
      <c r="B23" s="5"/>
      <c r="C23" s="6" t="s">
        <v>52</v>
      </c>
      <c r="D23" s="1720" t="s">
        <v>53</v>
      </c>
      <c r="E23" s="1720"/>
      <c r="F23" s="1720"/>
      <c r="G23" s="1720"/>
      <c r="H23" s="1720"/>
      <c r="I23" s="1720"/>
      <c r="J23" s="1720"/>
      <c r="K23" s="1720"/>
      <c r="M23" s="83"/>
      <c r="N23" s="83"/>
      <c r="O23" s="62"/>
      <c r="P23" s="1725" t="s">
        <v>572</v>
      </c>
      <c r="Q23" s="1725"/>
      <c r="R23" s="1725"/>
    </row>
    <row r="24" spans="1:18" ht="12.75" customHeight="1" x14ac:dyDescent="0.2">
      <c r="A24" s="5"/>
      <c r="B24" s="5"/>
      <c r="C24" s="6"/>
      <c r="D24" s="1721" t="s">
        <v>54</v>
      </c>
      <c r="E24" s="1721"/>
      <c r="F24" s="1721"/>
      <c r="G24" s="1721"/>
      <c r="H24" s="1721"/>
      <c r="I24" s="1721"/>
      <c r="J24" s="1721"/>
      <c r="K24" s="1721"/>
      <c r="M24" s="1722" t="s">
        <v>55</v>
      </c>
      <c r="N24" s="1722"/>
      <c r="O24" s="62"/>
      <c r="P24" s="1725"/>
      <c r="Q24" s="1725"/>
      <c r="R24" s="1725"/>
    </row>
    <row r="25" spans="1:18" x14ac:dyDescent="0.2">
      <c r="A25" s="5"/>
      <c r="B25" s="5"/>
      <c r="C25" s="6" t="s">
        <v>51</v>
      </c>
      <c r="D25" s="1728" t="str">
        <f>D22</f>
        <v>2022.gada 18.oktobris</v>
      </c>
      <c r="E25" s="1728"/>
      <c r="F25" s="1728"/>
      <c r="G25" s="82"/>
      <c r="H25" s="81"/>
      <c r="I25" s="81"/>
      <c r="J25" s="82"/>
      <c r="K25" s="82"/>
      <c r="O25" s="62"/>
      <c r="P25" s="1725"/>
      <c r="Q25" s="1725"/>
      <c r="R25" s="1725"/>
    </row>
    <row r="26" spans="1:18" x14ac:dyDescent="0.2">
      <c r="A26" s="5"/>
      <c r="B26" s="5"/>
      <c r="C26" s="6" t="s">
        <v>56</v>
      </c>
      <c r="D26" s="1720" t="str">
        <f>KOPA!$N$31</f>
        <v>Dobeles novada domes priekšsēdētājs Ivars Gorskis</v>
      </c>
      <c r="E26" s="1720"/>
      <c r="F26" s="1720"/>
      <c r="G26" s="1720"/>
      <c r="H26" s="1720"/>
      <c r="I26" s="1720"/>
      <c r="J26" s="1720"/>
      <c r="K26" s="1720"/>
      <c r="M26" s="83"/>
      <c r="N26" s="83"/>
      <c r="O26" s="62"/>
      <c r="P26" s="824"/>
      <c r="Q26" s="824"/>
      <c r="R26" s="824"/>
    </row>
    <row r="27" spans="1:18" x14ac:dyDescent="0.2">
      <c r="A27" s="5"/>
      <c r="B27" s="5"/>
      <c r="C27" s="6"/>
      <c r="D27" s="1721" t="s">
        <v>54</v>
      </c>
      <c r="E27" s="1721"/>
      <c r="F27" s="1721"/>
      <c r="G27" s="1721"/>
      <c r="H27" s="1721"/>
      <c r="I27" s="1721"/>
      <c r="J27" s="1721"/>
      <c r="K27" s="1721"/>
      <c r="M27" s="1722" t="s">
        <v>55</v>
      </c>
      <c r="N27" s="1722"/>
      <c r="O27" s="62"/>
      <c r="P27" s="62"/>
      <c r="Q27" s="62"/>
    </row>
    <row r="28" spans="1:18" x14ac:dyDescent="0.2">
      <c r="A28" s="5"/>
      <c r="B28" s="5"/>
      <c r="C28" s="6" t="s">
        <v>51</v>
      </c>
      <c r="D28" s="84" t="s">
        <v>57</v>
      </c>
      <c r="E28" s="84"/>
      <c r="F28" s="84"/>
      <c r="G28" s="81"/>
      <c r="H28" s="81"/>
      <c r="I28" s="81"/>
      <c r="J28" s="82"/>
      <c r="K28" s="82"/>
      <c r="O28" s="62"/>
      <c r="P28" s="62"/>
      <c r="Q28" s="62"/>
    </row>
    <row r="29" spans="1:18" x14ac:dyDescent="0.2">
      <c r="A29" s="5"/>
      <c r="B29" s="5"/>
      <c r="C29" s="6" t="s">
        <v>58</v>
      </c>
      <c r="D29" s="1720" t="s">
        <v>1088</v>
      </c>
      <c r="E29" s="1720"/>
      <c r="F29" s="1720"/>
      <c r="G29" s="1720"/>
      <c r="H29" s="1720"/>
      <c r="I29" s="1720"/>
      <c r="J29" s="1720"/>
      <c r="K29" s="1720"/>
      <c r="M29" s="83"/>
      <c r="N29" s="83"/>
      <c r="O29" s="62"/>
      <c r="P29" s="62"/>
      <c r="Q29" s="62"/>
    </row>
    <row r="30" spans="1:18" x14ac:dyDescent="0.2">
      <c r="D30" s="1721" t="s">
        <v>54</v>
      </c>
      <c r="E30" s="1721"/>
      <c r="F30" s="1721"/>
      <c r="G30" s="1721"/>
      <c r="H30" s="1721"/>
      <c r="I30" s="1721"/>
      <c r="J30" s="1721"/>
      <c r="K30" s="1721"/>
      <c r="M30" s="1722" t="s">
        <v>55</v>
      </c>
      <c r="N30" s="1722"/>
    </row>
  </sheetData>
  <sheetProtection selectLockedCells="1" selectUnlockedCells="1"/>
  <mergeCells count="35"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  <mergeCell ref="M30:N30"/>
    <mergeCell ref="Q8:Q9"/>
    <mergeCell ref="D26:K26"/>
    <mergeCell ref="D27:K27"/>
    <mergeCell ref="M27:N27"/>
    <mergeCell ref="D29:K29"/>
    <mergeCell ref="F8:G8"/>
    <mergeCell ref="F10:G10"/>
    <mergeCell ref="P23:R25"/>
    <mergeCell ref="D25:F25"/>
    <mergeCell ref="I8:I9"/>
    <mergeCell ref="J8:K8"/>
    <mergeCell ref="L8:L9"/>
    <mergeCell ref="D30:K30"/>
    <mergeCell ref="B10:C10"/>
    <mergeCell ref="D22:F22"/>
    <mergeCell ref="D23:K23"/>
    <mergeCell ref="D24:K24"/>
    <mergeCell ref="M24:N24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D3DCF-4976-4210-8895-5482525E4339}">
  <sheetPr codeName="Sheet58">
    <tabColor theme="7" tint="0.59999389629810485"/>
  </sheetPr>
  <dimension ref="A1:T34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02" t="s">
        <v>90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723">
        <v>5</v>
      </c>
      <c r="F10" s="1724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20" x14ac:dyDescent="0.2">
      <c r="A11" s="117">
        <v>1</v>
      </c>
      <c r="B11" s="118" t="s">
        <v>93</v>
      </c>
      <c r="C11" s="119">
        <v>0</v>
      </c>
      <c r="D11" s="120">
        <v>0.36</v>
      </c>
      <c r="E11" s="1553">
        <v>0.36</v>
      </c>
      <c r="F11" s="1554"/>
      <c r="G11" s="121">
        <v>1120</v>
      </c>
      <c r="H11" s="1352" t="s">
        <v>44</v>
      </c>
      <c r="I11" s="122"/>
      <c r="J11" s="122"/>
      <c r="K11" s="122"/>
      <c r="L11" s="122"/>
      <c r="M11" s="122"/>
      <c r="N11" s="122"/>
      <c r="O11" s="122"/>
      <c r="P11" s="122"/>
      <c r="Q11" s="123">
        <v>46420010262</v>
      </c>
      <c r="R11" s="123">
        <v>46420010262</v>
      </c>
    </row>
    <row r="12" spans="1:20" x14ac:dyDescent="0.2">
      <c r="A12" s="124"/>
      <c r="B12" s="125"/>
      <c r="C12" s="126">
        <v>0.48599999999999999</v>
      </c>
      <c r="D12" s="127">
        <v>0.66100000000000003</v>
      </c>
      <c r="E12" s="1555">
        <v>0.17499999999999999</v>
      </c>
      <c r="F12" s="1556"/>
      <c r="G12" s="128">
        <v>875</v>
      </c>
      <c r="H12" s="129" t="s">
        <v>44</v>
      </c>
      <c r="I12" s="130"/>
      <c r="J12" s="130"/>
      <c r="K12" s="130"/>
      <c r="L12" s="130"/>
      <c r="M12" s="130"/>
      <c r="N12" s="130"/>
      <c r="O12" s="130"/>
      <c r="P12" s="130">
        <v>240</v>
      </c>
      <c r="Q12" s="131">
        <v>46420010274</v>
      </c>
      <c r="R12" s="131">
        <v>46420010274</v>
      </c>
    </row>
    <row r="13" spans="1:20" x14ac:dyDescent="0.2">
      <c r="A13" s="124"/>
      <c r="B13" s="125"/>
      <c r="C13" s="132">
        <v>0.66100000000000003</v>
      </c>
      <c r="D13" s="133">
        <v>0.76600000000000001</v>
      </c>
      <c r="E13" s="1557">
        <v>0.105</v>
      </c>
      <c r="F13" s="1561">
        <f>SUM(E11:E13)</f>
        <v>0.6399999999999999</v>
      </c>
      <c r="G13" s="134">
        <v>284</v>
      </c>
      <c r="H13" s="135" t="s">
        <v>42</v>
      </c>
      <c r="I13" s="136"/>
      <c r="J13" s="136"/>
      <c r="K13" s="136"/>
      <c r="L13" s="136"/>
      <c r="M13" s="136"/>
      <c r="N13" s="136"/>
      <c r="O13" s="136"/>
      <c r="P13" s="136"/>
      <c r="Q13" s="137">
        <v>46420010274</v>
      </c>
      <c r="R13" s="137">
        <v>46420010274</v>
      </c>
    </row>
    <row r="14" spans="1:20" x14ac:dyDescent="0.2">
      <c r="A14" s="138">
        <v>2</v>
      </c>
      <c r="B14" s="139" t="s">
        <v>94</v>
      </c>
      <c r="C14" s="140">
        <v>0</v>
      </c>
      <c r="D14" s="141">
        <v>0.22500000000000001</v>
      </c>
      <c r="E14" s="140">
        <v>0.22500000000000001</v>
      </c>
      <c r="F14" s="1558">
        <f>E14</f>
        <v>0.22500000000000001</v>
      </c>
      <c r="G14" s="143">
        <v>1620</v>
      </c>
      <c r="H14" s="144" t="s">
        <v>44</v>
      </c>
      <c r="I14" s="145"/>
      <c r="J14" s="145"/>
      <c r="K14" s="145"/>
      <c r="L14" s="145"/>
      <c r="M14" s="145"/>
      <c r="N14" s="145"/>
      <c r="O14" s="145"/>
      <c r="P14" s="145">
        <v>455</v>
      </c>
      <c r="Q14" s="146">
        <v>46420010265</v>
      </c>
      <c r="R14" s="146">
        <v>46420010265</v>
      </c>
    </row>
    <row r="15" spans="1:20" x14ac:dyDescent="0.2">
      <c r="A15" s="124">
        <v>3</v>
      </c>
      <c r="B15" s="125" t="s">
        <v>95</v>
      </c>
      <c r="C15" s="147">
        <v>0</v>
      </c>
      <c r="D15" s="148">
        <v>0.79</v>
      </c>
      <c r="E15" s="147">
        <v>0.79</v>
      </c>
      <c r="F15" s="1559"/>
      <c r="G15" s="121">
        <v>4726</v>
      </c>
      <c r="H15" s="150" t="s">
        <v>44</v>
      </c>
      <c r="I15" s="122"/>
      <c r="J15" s="122"/>
      <c r="K15" s="122"/>
      <c r="L15" s="122"/>
      <c r="M15" s="122"/>
      <c r="N15" s="122"/>
      <c r="O15" s="122"/>
      <c r="P15" s="122"/>
      <c r="Q15" s="151">
        <v>46420010264</v>
      </c>
      <c r="R15" s="151">
        <v>46420010264</v>
      </c>
    </row>
    <row r="16" spans="1:20" x14ac:dyDescent="0.2">
      <c r="A16" s="124"/>
      <c r="B16" s="152"/>
      <c r="C16" s="153">
        <v>0</v>
      </c>
      <c r="D16" s="154">
        <v>0.13</v>
      </c>
      <c r="E16" s="153">
        <v>0.13</v>
      </c>
      <c r="F16" s="1560">
        <f>SUM(E15:E16)</f>
        <v>0.92</v>
      </c>
      <c r="G16" s="134">
        <v>650</v>
      </c>
      <c r="H16" s="156" t="s">
        <v>44</v>
      </c>
      <c r="I16" s="136"/>
      <c r="J16" s="136"/>
      <c r="K16" s="136"/>
      <c r="L16" s="136"/>
      <c r="M16" s="136"/>
      <c r="N16" s="136"/>
      <c r="O16" s="136"/>
      <c r="P16" s="136">
        <v>233</v>
      </c>
      <c r="Q16" s="157">
        <v>46420010282</v>
      </c>
      <c r="R16" s="157">
        <v>46420010282</v>
      </c>
    </row>
    <row r="17" spans="1:18" ht="12.75" customHeight="1" x14ac:dyDescent="0.2">
      <c r="A17" s="117">
        <v>4</v>
      </c>
      <c r="B17" s="158" t="s">
        <v>96</v>
      </c>
      <c r="C17" s="147">
        <v>0</v>
      </c>
      <c r="D17" s="148">
        <v>0.20499999999999999</v>
      </c>
      <c r="E17" s="147">
        <v>0.20499999999999999</v>
      </c>
      <c r="F17" s="1559"/>
      <c r="G17" s="121">
        <v>1640</v>
      </c>
      <c r="H17" s="150" t="s">
        <v>44</v>
      </c>
      <c r="I17" s="122"/>
      <c r="J17" s="159"/>
      <c r="K17" s="1789" t="s">
        <v>1083</v>
      </c>
      <c r="L17" s="159"/>
      <c r="M17" s="159"/>
      <c r="N17" s="122"/>
      <c r="O17" s="159"/>
      <c r="P17" s="122"/>
      <c r="Q17" s="123">
        <v>46420010263</v>
      </c>
      <c r="R17" s="123">
        <v>46420010263</v>
      </c>
    </row>
    <row r="18" spans="1:18" x14ac:dyDescent="0.2">
      <c r="A18" s="160"/>
      <c r="B18" s="161"/>
      <c r="C18" s="153">
        <v>0.20499999999999999</v>
      </c>
      <c r="D18" s="154">
        <v>0.52500000000000002</v>
      </c>
      <c r="E18" s="153">
        <v>0.32</v>
      </c>
      <c r="F18" s="1560">
        <f>SUM(E17:E18)</f>
        <v>0.52500000000000002</v>
      </c>
      <c r="G18" s="134">
        <v>1440</v>
      </c>
      <c r="H18" s="156" t="s">
        <v>44</v>
      </c>
      <c r="I18" s="136" t="s">
        <v>97</v>
      </c>
      <c r="J18" s="162">
        <v>0.55000000000000004</v>
      </c>
      <c r="K18" s="1790"/>
      <c r="L18" s="162">
        <v>18.5</v>
      </c>
      <c r="M18" s="162">
        <v>120</v>
      </c>
      <c r="N18" s="162"/>
      <c r="O18" s="162" t="s">
        <v>682</v>
      </c>
      <c r="P18" s="136"/>
      <c r="Q18" s="137">
        <v>46420010251</v>
      </c>
      <c r="R18" s="137">
        <v>46420010251</v>
      </c>
    </row>
    <row r="19" spans="1:18" ht="3.75" customHeight="1" x14ac:dyDescent="0.2">
      <c r="A19" s="163"/>
      <c r="B19" s="164"/>
      <c r="E19" s="77"/>
      <c r="F19" s="77"/>
    </row>
    <row r="20" spans="1:18" ht="12.75" customHeight="1" x14ac:dyDescent="0.2">
      <c r="A20" s="165" t="s">
        <v>573</v>
      </c>
      <c r="B20" s="65"/>
      <c r="C20" s="65"/>
      <c r="D20" s="65"/>
      <c r="E20" s="1551"/>
      <c r="F20" s="847">
        <f>SUM($E$11:E18)</f>
        <v>2.3099999999999996</v>
      </c>
      <c r="G20" s="1406">
        <f>SUM($G$11:G18)</f>
        <v>12355</v>
      </c>
      <c r="H20" s="68"/>
      <c r="I20" s="1328" t="s">
        <v>977</v>
      </c>
      <c r="J20" s="69"/>
      <c r="K20" s="70" t="s">
        <v>46</v>
      </c>
      <c r="L20" s="168">
        <f>SUM(L11:L18)</f>
        <v>18.5</v>
      </c>
      <c r="M20" s="71">
        <f>SUM(M11:M18)</f>
        <v>120</v>
      </c>
      <c r="N20" s="62"/>
      <c r="O20" s="70" t="s">
        <v>1</v>
      </c>
      <c r="P20" s="71">
        <f>SUM(P11:P18)</f>
        <v>928</v>
      </c>
      <c r="Q20" s="62"/>
    </row>
    <row r="21" spans="1:18" ht="12.75" customHeight="1" x14ac:dyDescent="0.2">
      <c r="A21" s="169" t="s">
        <v>47</v>
      </c>
      <c r="B21" s="74"/>
      <c r="C21" s="74"/>
      <c r="D21" s="74"/>
      <c r="E21" s="1552"/>
      <c r="F21" s="170">
        <f>SUMIF($H$11:H18,"melnais",$E$11:E18)</f>
        <v>2.2049999999999996</v>
      </c>
      <c r="G21" s="171">
        <f>SUMIF($H$11:H18,"melnais",$G$11:G18)</f>
        <v>12071</v>
      </c>
      <c r="H21" s="76"/>
      <c r="I21" s="77"/>
      <c r="J21" s="62"/>
      <c r="K21" s="62"/>
      <c r="L21" s="78"/>
      <c r="M21" s="78"/>
      <c r="N21" s="62"/>
      <c r="O21" s="62"/>
      <c r="P21" s="62"/>
      <c r="Q21" s="62"/>
    </row>
    <row r="22" spans="1:18" ht="12.75" customHeight="1" x14ac:dyDescent="0.2">
      <c r="A22" s="169" t="s">
        <v>48</v>
      </c>
      <c r="B22" s="74"/>
      <c r="C22" s="74"/>
      <c r="D22" s="74"/>
      <c r="E22" s="1552"/>
      <c r="F22" s="170">
        <f>SUMIF($H$11:H18,"bruģis",$E$11:E18)</f>
        <v>0</v>
      </c>
      <c r="G22" s="171">
        <f>SUMIF($H$11:H18,"bruģis",$G$11:G18)</f>
        <v>0</v>
      </c>
      <c r="I22" s="16"/>
      <c r="J22" s="62"/>
      <c r="N22" s="62"/>
      <c r="O22" s="62"/>
      <c r="P22" s="62"/>
      <c r="Q22" s="62"/>
    </row>
    <row r="23" spans="1:18" ht="12.75" customHeight="1" x14ac:dyDescent="0.2">
      <c r="A23" s="169" t="s">
        <v>49</v>
      </c>
      <c r="B23" s="74"/>
      <c r="C23" s="74"/>
      <c r="D23" s="74"/>
      <c r="E23" s="1552"/>
      <c r="F23" s="170">
        <f>SUMIF($H$11:H18,"grants",$E$11:E18)</f>
        <v>0.105</v>
      </c>
      <c r="G23" s="171">
        <f>SUMIF($H$11:H18,"grants",$G$11:G18)</f>
        <v>284</v>
      </c>
      <c r="I23" s="16"/>
      <c r="J23" s="62"/>
      <c r="N23" s="62"/>
      <c r="O23" s="62"/>
      <c r="P23" s="62"/>
      <c r="Q23" s="62"/>
    </row>
    <row r="24" spans="1:18" ht="12.75" customHeight="1" x14ac:dyDescent="0.2">
      <c r="A24" s="169" t="s">
        <v>50</v>
      </c>
      <c r="B24" s="74"/>
      <c r="C24" s="74"/>
      <c r="D24" s="74"/>
      <c r="E24" s="1552"/>
      <c r="F24" s="170">
        <f>SUMIF($H$11:H18,"cits segums",$E$11:E18)</f>
        <v>0</v>
      </c>
      <c r="G24" s="171">
        <f>SUMIF($H$11:H18,"cits segums",$G$11:G18)</f>
        <v>0</v>
      </c>
      <c r="H24" s="77"/>
      <c r="I24" s="16"/>
      <c r="J24" s="79"/>
      <c r="N24" s="62"/>
      <c r="O24" s="62"/>
      <c r="P24" s="62"/>
      <c r="Q24" s="62"/>
    </row>
    <row r="25" spans="1:18" ht="5.25" customHeight="1" x14ac:dyDescent="0.2">
      <c r="A25" s="9"/>
      <c r="B25" s="9"/>
      <c r="C25" s="9"/>
      <c r="D25" s="9"/>
      <c r="E25" s="80"/>
      <c r="F25" s="80"/>
      <c r="G25" s="172"/>
      <c r="H25" s="60"/>
      <c r="I25" s="16"/>
      <c r="J25" s="62"/>
      <c r="N25" s="62"/>
      <c r="O25" s="62"/>
      <c r="P25" s="62"/>
      <c r="Q25" s="62"/>
    </row>
    <row r="26" spans="1:18" ht="12.75" customHeight="1" x14ac:dyDescent="0.2">
      <c r="A26" s="5"/>
      <c r="B26" s="81" t="s">
        <v>51</v>
      </c>
      <c r="C26" s="1720" t="str">
        <f>KOPA!$A$31</f>
        <v>2022.gada 18.oktobris</v>
      </c>
      <c r="D26" s="1720"/>
      <c r="E26" s="1720"/>
      <c r="F26" s="82"/>
      <c r="G26" s="81"/>
      <c r="H26" s="81"/>
      <c r="I26" s="81"/>
      <c r="J26" s="82"/>
      <c r="K26" s="82"/>
      <c r="O26" s="62"/>
      <c r="P26" s="1725" t="s">
        <v>572</v>
      </c>
      <c r="Q26" s="1725"/>
      <c r="R26" s="1725"/>
    </row>
    <row r="27" spans="1:18" ht="12.75" customHeight="1" x14ac:dyDescent="0.2">
      <c r="A27" s="5"/>
      <c r="B27" s="81" t="s">
        <v>52</v>
      </c>
      <c r="C27" s="1720" t="s">
        <v>53</v>
      </c>
      <c r="D27" s="1720"/>
      <c r="E27" s="1720"/>
      <c r="F27" s="1720"/>
      <c r="G27" s="1720"/>
      <c r="H27" s="1720"/>
      <c r="I27" s="1720"/>
      <c r="J27" s="1720"/>
      <c r="K27" s="1720"/>
      <c r="M27" s="83"/>
      <c r="N27" s="83"/>
      <c r="O27" s="62"/>
      <c r="P27" s="1725"/>
      <c r="Q27" s="1725"/>
      <c r="R27" s="1725"/>
    </row>
    <row r="28" spans="1:18" ht="12.75" customHeight="1" x14ac:dyDescent="0.2">
      <c r="A28" s="5"/>
      <c r="B28" s="81"/>
      <c r="C28" s="1721" t="s">
        <v>54</v>
      </c>
      <c r="D28" s="1721"/>
      <c r="E28" s="1721"/>
      <c r="F28" s="1721"/>
      <c r="G28" s="1721"/>
      <c r="H28" s="1721"/>
      <c r="I28" s="1721"/>
      <c r="J28" s="1721"/>
      <c r="K28" s="1721"/>
      <c r="M28" s="1722" t="s">
        <v>55</v>
      </c>
      <c r="N28" s="1722"/>
      <c r="O28" s="62"/>
      <c r="P28" s="1725"/>
      <c r="Q28" s="1725"/>
      <c r="R28" s="1725"/>
    </row>
    <row r="29" spans="1:18" x14ac:dyDescent="0.2">
      <c r="A29" s="5"/>
      <c r="B29" s="6" t="s">
        <v>51</v>
      </c>
      <c r="C29" s="1728" t="str">
        <f>C26</f>
        <v>2022.gada 18.oktobris</v>
      </c>
      <c r="D29" s="1728"/>
      <c r="E29" s="1728"/>
      <c r="F29" s="82"/>
      <c r="G29" s="81"/>
      <c r="H29" s="81"/>
      <c r="I29" s="82"/>
      <c r="J29" s="82"/>
      <c r="K29" s="82"/>
      <c r="O29" s="62"/>
      <c r="P29" s="62"/>
      <c r="Q29" s="62"/>
    </row>
    <row r="30" spans="1:18" x14ac:dyDescent="0.2">
      <c r="A30" s="5"/>
      <c r="B30" s="6" t="s">
        <v>56</v>
      </c>
      <c r="C30" s="1720" t="str">
        <f>KOPA!$N$31</f>
        <v>Dobeles novada domes priekšsēdētājs Ivars Gorskis</v>
      </c>
      <c r="D30" s="1720"/>
      <c r="E30" s="1720"/>
      <c r="F30" s="1720"/>
      <c r="G30" s="1720"/>
      <c r="H30" s="1720"/>
      <c r="I30" s="1720"/>
      <c r="J30" s="1720"/>
      <c r="K30" s="1720"/>
      <c r="M30" s="83"/>
      <c r="N30" s="83"/>
      <c r="O30" s="62"/>
      <c r="P30" s="62"/>
      <c r="Q30" s="62"/>
    </row>
    <row r="31" spans="1:18" x14ac:dyDescent="0.2">
      <c r="A31" s="5"/>
      <c r="B31" s="6"/>
      <c r="C31" s="173"/>
      <c r="D31" s="173"/>
      <c r="E31" s="173"/>
      <c r="F31" s="173"/>
      <c r="G31" s="173"/>
      <c r="H31" s="173"/>
      <c r="I31" s="173"/>
      <c r="J31" s="173"/>
      <c r="K31" s="173"/>
      <c r="M31" s="1722" t="s">
        <v>55</v>
      </c>
      <c r="N31" s="1722"/>
      <c r="O31" s="62"/>
      <c r="P31" s="62"/>
      <c r="Q31" s="62"/>
    </row>
    <row r="32" spans="1:18" x14ac:dyDescent="0.2">
      <c r="A32" s="5"/>
      <c r="B32" s="6" t="s">
        <v>51</v>
      </c>
      <c r="C32" s="84" t="s">
        <v>57</v>
      </c>
      <c r="D32" s="84"/>
      <c r="E32" s="84"/>
      <c r="F32" s="81"/>
      <c r="G32" s="81"/>
      <c r="H32" s="81"/>
      <c r="I32" s="82"/>
      <c r="J32" s="82"/>
      <c r="K32" s="82"/>
      <c r="O32" s="62"/>
      <c r="P32" s="62"/>
      <c r="Q32" s="62"/>
    </row>
    <row r="33" spans="1:17" x14ac:dyDescent="0.2">
      <c r="A33" s="5"/>
      <c r="B33" s="6" t="s">
        <v>58</v>
      </c>
      <c r="C33" s="1720" t="s">
        <v>1088</v>
      </c>
      <c r="D33" s="1720"/>
      <c r="E33" s="1720"/>
      <c r="F33" s="1720"/>
      <c r="G33" s="1720"/>
      <c r="H33" s="1720"/>
      <c r="I33" s="1720"/>
      <c r="J33" s="1720"/>
      <c r="K33" s="1720"/>
      <c r="M33" s="83"/>
      <c r="N33" s="83"/>
      <c r="O33" s="62"/>
      <c r="P33" s="62"/>
      <c r="Q33" s="62"/>
    </row>
    <row r="34" spans="1:17" x14ac:dyDescent="0.2">
      <c r="B34" s="15"/>
      <c r="C34" s="9"/>
      <c r="E34" s="16"/>
      <c r="F34" s="16"/>
      <c r="G34" s="59"/>
      <c r="M34" s="1722" t="s">
        <v>55</v>
      </c>
      <c r="N34" s="1722"/>
    </row>
  </sheetData>
  <sheetProtection selectLockedCells="1" selectUnlockedCells="1"/>
  <mergeCells count="34"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P7:P9"/>
    <mergeCell ref="C8:D8"/>
    <mergeCell ref="G8:G9"/>
    <mergeCell ref="M34:N34"/>
    <mergeCell ref="C29:E29"/>
    <mergeCell ref="C7:H7"/>
    <mergeCell ref="I7:O7"/>
    <mergeCell ref="H8:H9"/>
    <mergeCell ref="I8:I9"/>
    <mergeCell ref="J8:K8"/>
    <mergeCell ref="O8:O9"/>
    <mergeCell ref="M31:N31"/>
    <mergeCell ref="E8:F8"/>
    <mergeCell ref="E10:F10"/>
    <mergeCell ref="K17:K18"/>
    <mergeCell ref="C30:K30"/>
    <mergeCell ref="C33:K33"/>
    <mergeCell ref="P26:R28"/>
    <mergeCell ref="C28:K28"/>
    <mergeCell ref="M28:N28"/>
    <mergeCell ref="C26:E26"/>
    <mergeCell ref="C27:K27"/>
  </mergeCells>
  <conditionalFormatting sqref="E14:F18">
    <cfRule type="cellIs" dxfId="3" priority="1" operator="equal">
      <formula>0</formula>
    </cfRule>
    <cfRule type="cellIs" dxfId="2" priority="2" operator="between">
      <formula>0</formula>
      <formula>0.004</formula>
    </cfRule>
    <cfRule type="cellIs" dxfId="1" priority="3" operator="greaterThan">
      <formula>0.004</formula>
    </cfRule>
    <cfRule type="cellIs" dxfId="0" priority="4" operator="lessThan">
      <formula>0</formula>
    </cfRule>
  </conditionalFormatting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A08E8-EFE3-48DA-BC82-108B6BB1FEC5}">
  <sheetPr codeName="Sheet59">
    <tabColor theme="7" tint="0.59999389629810485"/>
  </sheetPr>
  <dimension ref="A1:T32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02" t="s">
        <v>140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726">
        <v>5</v>
      </c>
      <c r="F10" s="1727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20" s="22" customFormat="1" ht="12" customHeight="1" x14ac:dyDescent="0.2">
      <c r="A11" s="117">
        <v>1</v>
      </c>
      <c r="B11" s="268" t="s">
        <v>141</v>
      </c>
      <c r="C11" s="149">
        <v>0</v>
      </c>
      <c r="D11" s="149">
        <v>5.3999999999999999E-2</v>
      </c>
      <c r="E11" s="147">
        <v>5.3999999999999999E-2</v>
      </c>
      <c r="F11" s="1559"/>
      <c r="G11" s="121">
        <v>162</v>
      </c>
      <c r="H11" s="150" t="s">
        <v>42</v>
      </c>
      <c r="I11" s="269"/>
      <c r="J11" s="269"/>
      <c r="K11" s="269"/>
      <c r="L11" s="269"/>
      <c r="M11" s="269"/>
      <c r="N11" s="269"/>
      <c r="O11" s="269"/>
      <c r="P11" s="269"/>
      <c r="Q11" s="270" t="s">
        <v>76</v>
      </c>
      <c r="R11" s="271">
        <v>46460080084003</v>
      </c>
    </row>
    <row r="12" spans="1:20" x14ac:dyDescent="0.2">
      <c r="A12" s="160"/>
      <c r="B12" s="272"/>
      <c r="C12" s="155">
        <v>5.3999999999999999E-2</v>
      </c>
      <c r="D12" s="155">
        <v>0.22699999999999998</v>
      </c>
      <c r="E12" s="153">
        <v>0.17299999999999999</v>
      </c>
      <c r="F12" s="1560">
        <f>SUM(E11:E12)</f>
        <v>0.22699999999999998</v>
      </c>
      <c r="G12" s="134">
        <v>519</v>
      </c>
      <c r="H12" s="156" t="s">
        <v>42</v>
      </c>
      <c r="I12" s="136"/>
      <c r="J12" s="136"/>
      <c r="K12" s="136"/>
      <c r="L12" s="136"/>
      <c r="M12" s="136"/>
      <c r="N12" s="136"/>
      <c r="O12" s="136"/>
      <c r="P12" s="136"/>
      <c r="Q12" s="274">
        <v>46460080067</v>
      </c>
      <c r="R12" s="275">
        <v>46460080433</v>
      </c>
    </row>
    <row r="13" spans="1:20" x14ac:dyDescent="0.2">
      <c r="A13" s="138">
        <v>2</v>
      </c>
      <c r="B13" s="276" t="s">
        <v>142</v>
      </c>
      <c r="C13" s="277">
        <v>0</v>
      </c>
      <c r="D13" s="142">
        <v>0.23</v>
      </c>
      <c r="E13" s="140">
        <v>0.23</v>
      </c>
      <c r="F13" s="1558">
        <f>E13</f>
        <v>0.23</v>
      </c>
      <c r="G13" s="278">
        <v>690</v>
      </c>
      <c r="H13" s="144" t="s">
        <v>42</v>
      </c>
      <c r="I13" s="145"/>
      <c r="J13" s="145"/>
      <c r="K13" s="145"/>
      <c r="L13" s="145"/>
      <c r="M13" s="145"/>
      <c r="N13" s="145"/>
      <c r="O13" s="145"/>
      <c r="P13" s="145"/>
      <c r="Q13" s="279">
        <v>46460080306</v>
      </c>
      <c r="R13" s="279">
        <v>46460080306</v>
      </c>
    </row>
    <row r="14" spans="1:20" x14ac:dyDescent="0.2">
      <c r="A14" s="138">
        <v>3</v>
      </c>
      <c r="B14" s="276" t="s">
        <v>143</v>
      </c>
      <c r="C14" s="277">
        <v>0</v>
      </c>
      <c r="D14" s="142">
        <v>0.46300000000000002</v>
      </c>
      <c r="E14" s="140">
        <v>0.46300000000000002</v>
      </c>
      <c r="F14" s="1558">
        <f t="shared" ref="F14:F16" si="0">E14</f>
        <v>0.46300000000000002</v>
      </c>
      <c r="G14" s="278">
        <v>1389</v>
      </c>
      <c r="H14" s="144" t="s">
        <v>42</v>
      </c>
      <c r="I14" s="145"/>
      <c r="J14" s="145"/>
      <c r="K14" s="145"/>
      <c r="L14" s="145"/>
      <c r="M14" s="145"/>
      <c r="N14" s="145"/>
      <c r="O14" s="145"/>
      <c r="P14" s="145"/>
      <c r="Q14" s="280">
        <v>46460080352</v>
      </c>
      <c r="R14" s="280">
        <v>46460080352</v>
      </c>
    </row>
    <row r="15" spans="1:20" x14ac:dyDescent="0.2">
      <c r="A15" s="138">
        <v>4</v>
      </c>
      <c r="B15" s="276" t="s">
        <v>144</v>
      </c>
      <c r="C15" s="277">
        <v>0</v>
      </c>
      <c r="D15" s="142">
        <v>0.45</v>
      </c>
      <c r="E15" s="140">
        <v>0.45</v>
      </c>
      <c r="F15" s="1558">
        <f t="shared" si="0"/>
        <v>0.45</v>
      </c>
      <c r="G15" s="278">
        <v>1800</v>
      </c>
      <c r="H15" s="144" t="s">
        <v>42</v>
      </c>
      <c r="I15" s="145"/>
      <c r="J15" s="145"/>
      <c r="K15" s="145"/>
      <c r="L15" s="145"/>
      <c r="M15" s="145"/>
      <c r="N15" s="145"/>
      <c r="O15" s="145"/>
      <c r="P15" s="145"/>
      <c r="Q15" s="138">
        <v>46460080072</v>
      </c>
      <c r="R15" s="281">
        <v>46460080434</v>
      </c>
    </row>
    <row r="16" spans="1:20" x14ac:dyDescent="0.2">
      <c r="A16" s="138">
        <v>5</v>
      </c>
      <c r="B16" s="282" t="s">
        <v>145</v>
      </c>
      <c r="C16" s="277">
        <v>0</v>
      </c>
      <c r="D16" s="142">
        <v>1.155</v>
      </c>
      <c r="E16" s="629">
        <v>1.155</v>
      </c>
      <c r="F16" s="1390">
        <f t="shared" si="0"/>
        <v>1.155</v>
      </c>
      <c r="G16" s="284">
        <v>6468</v>
      </c>
      <c r="H16" s="285" t="s">
        <v>44</v>
      </c>
      <c r="I16" s="145"/>
      <c r="J16" s="145"/>
      <c r="K16" s="145"/>
      <c r="L16" s="145"/>
      <c r="M16" s="145"/>
      <c r="N16" s="145"/>
      <c r="O16" s="145"/>
      <c r="P16" s="145"/>
      <c r="Q16" s="286">
        <v>46460080309</v>
      </c>
      <c r="R16" s="286">
        <v>46460080309</v>
      </c>
    </row>
    <row r="17" spans="1:18" ht="3.75" customHeight="1" x14ac:dyDescent="0.2">
      <c r="A17" s="163"/>
      <c r="B17" s="164"/>
      <c r="E17" s="77"/>
      <c r="F17" s="77"/>
    </row>
    <row r="18" spans="1:18" ht="12.75" customHeight="1" x14ac:dyDescent="0.2">
      <c r="A18" s="165" t="s">
        <v>146</v>
      </c>
      <c r="B18" s="65"/>
      <c r="C18" s="65"/>
      <c r="D18" s="65"/>
      <c r="E18" s="1551"/>
      <c r="F18" s="847">
        <f>SUM($E$11:E16)</f>
        <v>2.5249999999999999</v>
      </c>
      <c r="G18" s="1406">
        <f>SUM($G$11:G16)</f>
        <v>11028</v>
      </c>
      <c r="H18" s="68"/>
      <c r="I18" s="16"/>
      <c r="J18" s="69"/>
      <c r="K18" s="70" t="s">
        <v>46</v>
      </c>
      <c r="L18" s="71">
        <f>SUM(L12:L16)</f>
        <v>0</v>
      </c>
      <c r="M18" s="71">
        <f>SUM(M12:M16)</f>
        <v>0</v>
      </c>
      <c r="N18" s="62"/>
      <c r="O18" s="70" t="s">
        <v>1</v>
      </c>
      <c r="P18" s="71">
        <f>SUM(P12:P16)</f>
        <v>0</v>
      </c>
      <c r="Q18" s="62"/>
    </row>
    <row r="19" spans="1:18" ht="12.75" customHeight="1" x14ac:dyDescent="0.2">
      <c r="A19" s="169" t="s">
        <v>47</v>
      </c>
      <c r="B19" s="74"/>
      <c r="C19" s="74"/>
      <c r="D19" s="74"/>
      <c r="E19" s="1552"/>
      <c r="F19" s="170">
        <f>SUMIF($H$11:H16,"melnais",$E$11:E16)</f>
        <v>1.155</v>
      </c>
      <c r="G19" s="171">
        <f>SUMIF($H$11:H16,"melnais",$G$11:G16)</f>
        <v>6468</v>
      </c>
      <c r="H19" s="76"/>
      <c r="I19" s="77"/>
      <c r="J19" s="62"/>
      <c r="K19" s="62"/>
      <c r="L19" s="78"/>
      <c r="M19" s="78"/>
      <c r="N19" s="62"/>
      <c r="O19" s="62"/>
      <c r="P19" s="62"/>
      <c r="Q19" s="62"/>
    </row>
    <row r="20" spans="1:18" ht="12.75" customHeight="1" x14ac:dyDescent="0.2">
      <c r="A20" s="169" t="s">
        <v>48</v>
      </c>
      <c r="B20" s="74"/>
      <c r="C20" s="74"/>
      <c r="D20" s="74"/>
      <c r="E20" s="1552"/>
      <c r="F20" s="170">
        <f>SUMIF($H$11:H16,"bruģis",$E$11:E16)</f>
        <v>0</v>
      </c>
      <c r="G20" s="171">
        <f>SUMIF($H$11:H16,"bruģis",$G$11:G16)</f>
        <v>0</v>
      </c>
      <c r="I20" s="16"/>
      <c r="J20" s="62"/>
      <c r="N20" s="62"/>
      <c r="O20" s="62"/>
      <c r="P20" s="62"/>
      <c r="Q20" s="62"/>
    </row>
    <row r="21" spans="1:18" ht="12.75" customHeight="1" x14ac:dyDescent="0.2">
      <c r="A21" s="169" t="s">
        <v>49</v>
      </c>
      <c r="B21" s="74"/>
      <c r="C21" s="74"/>
      <c r="D21" s="74"/>
      <c r="E21" s="1552"/>
      <c r="F21" s="170">
        <f>SUMIF($H$11:H16,"grants",$E$11:E16)</f>
        <v>1.3699999999999999</v>
      </c>
      <c r="G21" s="171">
        <f>SUMIF($H$11:H16,"grants",$G$11:G16)</f>
        <v>4560</v>
      </c>
      <c r="I21" s="16"/>
      <c r="J21" s="62"/>
      <c r="N21" s="62"/>
      <c r="O21" s="62"/>
      <c r="P21" s="62"/>
      <c r="Q21" s="62"/>
    </row>
    <row r="22" spans="1:18" ht="12.75" customHeight="1" x14ac:dyDescent="0.2">
      <c r="A22" s="169" t="s">
        <v>50</v>
      </c>
      <c r="B22" s="74"/>
      <c r="C22" s="74"/>
      <c r="D22" s="74"/>
      <c r="E22" s="1552"/>
      <c r="F22" s="170">
        <f>SUMIF($H$11:H16,"cits segums",$E$11:E16)</f>
        <v>0</v>
      </c>
      <c r="G22" s="171">
        <f>SUMIF($H$11:H16,"cits segums",$G$11:G16)</f>
        <v>0</v>
      </c>
      <c r="H22" s="77"/>
      <c r="I22" s="16"/>
      <c r="J22" s="79"/>
      <c r="N22" s="62"/>
      <c r="O22" s="62"/>
      <c r="P22" s="62"/>
      <c r="Q22" s="62"/>
    </row>
    <row r="23" spans="1:18" ht="5.25" customHeight="1" x14ac:dyDescent="0.2">
      <c r="A23" s="9"/>
      <c r="B23" s="9"/>
      <c r="C23" s="9"/>
      <c r="D23" s="9"/>
      <c r="E23" s="80"/>
      <c r="F23" s="80"/>
      <c r="G23" s="172"/>
      <c r="H23" s="60"/>
      <c r="I23" s="16"/>
      <c r="J23" s="62"/>
      <c r="N23" s="62"/>
      <c r="O23" s="62"/>
      <c r="P23" s="62"/>
      <c r="Q23" s="62"/>
    </row>
    <row r="24" spans="1:18" ht="12.75" customHeight="1" x14ac:dyDescent="0.2">
      <c r="A24" s="5"/>
      <c r="B24" s="81" t="s">
        <v>51</v>
      </c>
      <c r="C24" s="1720" t="str">
        <f>KOPA!$A$31</f>
        <v>2022.gada 18.oktobris</v>
      </c>
      <c r="D24" s="1720"/>
      <c r="E24" s="1720"/>
      <c r="F24" s="82"/>
      <c r="G24" s="81"/>
      <c r="H24" s="81"/>
      <c r="I24" s="81"/>
      <c r="J24" s="82"/>
      <c r="K24" s="82"/>
      <c r="O24" s="62"/>
      <c r="P24" s="1725" t="s">
        <v>572</v>
      </c>
      <c r="Q24" s="1725"/>
      <c r="R24" s="1725"/>
    </row>
    <row r="25" spans="1:18" ht="12.75" customHeight="1" x14ac:dyDescent="0.2">
      <c r="A25" s="5"/>
      <c r="B25" s="81" t="s">
        <v>52</v>
      </c>
      <c r="C25" s="1720" t="s">
        <v>53</v>
      </c>
      <c r="D25" s="1720"/>
      <c r="E25" s="1720"/>
      <c r="F25" s="1720"/>
      <c r="G25" s="1720"/>
      <c r="H25" s="1720"/>
      <c r="I25" s="1720"/>
      <c r="J25" s="1720"/>
      <c r="K25" s="1720"/>
      <c r="M25" s="83"/>
      <c r="N25" s="83"/>
      <c r="O25" s="62"/>
      <c r="P25" s="1725"/>
      <c r="Q25" s="1725"/>
      <c r="R25" s="1725"/>
    </row>
    <row r="26" spans="1:18" ht="12.75" customHeight="1" x14ac:dyDescent="0.2">
      <c r="A26" s="5"/>
      <c r="B26" s="81"/>
      <c r="C26" s="1721" t="s">
        <v>54</v>
      </c>
      <c r="D26" s="1721"/>
      <c r="E26" s="1721"/>
      <c r="F26" s="1721"/>
      <c r="G26" s="1721"/>
      <c r="H26" s="1721"/>
      <c r="I26" s="1721"/>
      <c r="J26" s="1721"/>
      <c r="K26" s="1721"/>
      <c r="M26" s="1722" t="s">
        <v>55</v>
      </c>
      <c r="N26" s="1722"/>
      <c r="O26" s="62"/>
      <c r="P26" s="1725"/>
      <c r="Q26" s="1725"/>
      <c r="R26" s="1725"/>
    </row>
    <row r="27" spans="1:18" x14ac:dyDescent="0.2">
      <c r="A27" s="5"/>
      <c r="B27" s="6" t="s">
        <v>51</v>
      </c>
      <c r="C27" s="1728" t="str">
        <f>C24</f>
        <v>2022.gada 18.oktobris</v>
      </c>
      <c r="D27" s="1728"/>
      <c r="E27" s="1728"/>
      <c r="F27" s="82"/>
      <c r="G27" s="81"/>
      <c r="H27" s="81"/>
      <c r="I27" s="82"/>
      <c r="J27" s="82"/>
      <c r="K27" s="82"/>
      <c r="O27" s="62"/>
      <c r="P27" s="62"/>
      <c r="Q27" s="62"/>
    </row>
    <row r="28" spans="1:18" x14ac:dyDescent="0.2">
      <c r="A28" s="5"/>
      <c r="B28" s="6" t="s">
        <v>56</v>
      </c>
      <c r="C28" s="1720" t="str">
        <f>KOPA!$N$31</f>
        <v>Dobeles novada domes priekšsēdētājs Ivars Gorskis</v>
      </c>
      <c r="D28" s="1720"/>
      <c r="E28" s="1720"/>
      <c r="F28" s="1720"/>
      <c r="G28" s="1720"/>
      <c r="H28" s="1720"/>
      <c r="I28" s="1720"/>
      <c r="J28" s="1720"/>
      <c r="K28" s="1720"/>
      <c r="M28" s="83"/>
      <c r="N28" s="83"/>
      <c r="O28" s="62"/>
      <c r="P28" s="62"/>
      <c r="Q28" s="62"/>
    </row>
    <row r="29" spans="1:18" x14ac:dyDescent="0.2">
      <c r="A29" s="5"/>
      <c r="B29" s="6"/>
      <c r="C29" s="173"/>
      <c r="D29" s="173"/>
      <c r="E29" s="173"/>
      <c r="F29" s="173"/>
      <c r="G29" s="173"/>
      <c r="H29" s="173"/>
      <c r="I29" s="173"/>
      <c r="J29" s="173"/>
      <c r="K29" s="173"/>
      <c r="M29" s="1722" t="s">
        <v>55</v>
      </c>
      <c r="N29" s="1722"/>
      <c r="O29" s="62"/>
      <c r="P29" s="62"/>
      <c r="Q29" s="62"/>
    </row>
    <row r="30" spans="1:18" x14ac:dyDescent="0.2">
      <c r="A30" s="5"/>
      <c r="B30" s="6" t="s">
        <v>51</v>
      </c>
      <c r="C30" s="84" t="s">
        <v>57</v>
      </c>
      <c r="D30" s="84"/>
      <c r="E30" s="84"/>
      <c r="F30" s="81"/>
      <c r="G30" s="81"/>
      <c r="H30" s="81"/>
      <c r="I30" s="82"/>
      <c r="J30" s="82"/>
      <c r="K30" s="82"/>
      <c r="O30" s="62"/>
      <c r="P30" s="62"/>
      <c r="Q30" s="62"/>
    </row>
    <row r="31" spans="1:18" x14ac:dyDescent="0.2">
      <c r="A31" s="5"/>
      <c r="B31" s="6" t="s">
        <v>58</v>
      </c>
      <c r="C31" s="1720" t="s">
        <v>1088</v>
      </c>
      <c r="D31" s="1720"/>
      <c r="E31" s="1720"/>
      <c r="F31" s="1720"/>
      <c r="G31" s="1720"/>
      <c r="H31" s="1720"/>
      <c r="I31" s="1720"/>
      <c r="J31" s="1720"/>
      <c r="K31" s="1720"/>
      <c r="M31" s="83"/>
      <c r="N31" s="83"/>
      <c r="O31" s="62"/>
      <c r="P31" s="62"/>
      <c r="Q31" s="62"/>
    </row>
    <row r="32" spans="1:18" x14ac:dyDescent="0.2">
      <c r="B32" s="15"/>
      <c r="C32" s="9"/>
      <c r="E32" s="16"/>
      <c r="F32" s="16"/>
      <c r="G32" s="59"/>
      <c r="M32" s="1722" t="s">
        <v>55</v>
      </c>
      <c r="N32" s="1722"/>
    </row>
  </sheetData>
  <sheetProtection selectLockedCells="1" selectUnlockedCells="1"/>
  <mergeCells count="33"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  <mergeCell ref="O8:O9"/>
    <mergeCell ref="C24:E24"/>
    <mergeCell ref="C25:K25"/>
    <mergeCell ref="M29:N29"/>
    <mergeCell ref="M32:N32"/>
    <mergeCell ref="G8:G9"/>
    <mergeCell ref="H8:H9"/>
    <mergeCell ref="I8:I9"/>
    <mergeCell ref="J8:K8"/>
    <mergeCell ref="E8:F8"/>
    <mergeCell ref="E10:F10"/>
    <mergeCell ref="C31:K31"/>
    <mergeCell ref="P24:R26"/>
    <mergeCell ref="C27:E27"/>
    <mergeCell ref="C26:K26"/>
    <mergeCell ref="M26:N26"/>
    <mergeCell ref="C28:K2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04D1C-BD1B-49F6-95B1-074C97E6E7E7}">
  <sheetPr codeName="Sheet6">
    <tabColor theme="2" tint="-0.249977111117893"/>
  </sheetPr>
  <dimension ref="A1:T34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79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726">
        <v>2</v>
      </c>
      <c r="C10" s="1727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x14ac:dyDescent="0.2">
      <c r="A11" s="110">
        <v>1</v>
      </c>
      <c r="B11" s="111">
        <v>4202</v>
      </c>
      <c r="C11" s="112" t="s">
        <v>80</v>
      </c>
      <c r="D11" s="425">
        <v>0</v>
      </c>
      <c r="E11" s="426">
        <v>0.25</v>
      </c>
      <c r="F11" s="50">
        <v>0.25</v>
      </c>
      <c r="G11" s="51">
        <f>F11</f>
        <v>0.25</v>
      </c>
      <c r="H11" s="29" t="s">
        <v>44</v>
      </c>
      <c r="I11" s="92"/>
      <c r="J11" s="92"/>
      <c r="K11" s="92"/>
      <c r="L11" s="92"/>
      <c r="M11" s="92"/>
      <c r="N11" s="92"/>
      <c r="O11" s="92"/>
      <c r="P11" s="92"/>
      <c r="Q11" s="92">
        <v>46420010251</v>
      </c>
      <c r="R11" s="23">
        <v>46420010251</v>
      </c>
    </row>
    <row r="12" spans="1:20" x14ac:dyDescent="0.2">
      <c r="A12" s="86">
        <v>2</v>
      </c>
      <c r="B12" s="87">
        <v>4210</v>
      </c>
      <c r="C12" s="113" t="s">
        <v>81</v>
      </c>
      <c r="D12" s="440">
        <v>0</v>
      </c>
      <c r="E12" s="433">
        <v>0.37</v>
      </c>
      <c r="F12" s="175">
        <v>0.37</v>
      </c>
      <c r="G12" s="176">
        <f t="shared" ref="G12:G18" si="0">F12</f>
        <v>0.37</v>
      </c>
      <c r="H12" s="101" t="s">
        <v>42</v>
      </c>
      <c r="I12" s="92"/>
      <c r="J12" s="92"/>
      <c r="K12" s="92"/>
      <c r="L12" s="92"/>
      <c r="M12" s="92"/>
      <c r="N12" s="92"/>
      <c r="O12" s="92"/>
      <c r="P12" s="92"/>
      <c r="Q12" s="93">
        <v>46420020116</v>
      </c>
      <c r="R12" s="93">
        <v>46420020116</v>
      </c>
    </row>
    <row r="13" spans="1:20" x14ac:dyDescent="0.2">
      <c r="A13" s="40">
        <v>3</v>
      </c>
      <c r="B13" s="41">
        <v>4216</v>
      </c>
      <c r="C13" s="114" t="s">
        <v>82</v>
      </c>
      <c r="D13" s="469">
        <v>0</v>
      </c>
      <c r="E13" s="470">
        <v>0.8</v>
      </c>
      <c r="F13" s="1355">
        <v>0.8</v>
      </c>
      <c r="G13" s="1356">
        <f t="shared" si="0"/>
        <v>0.8</v>
      </c>
      <c r="H13" s="91" t="s">
        <v>42</v>
      </c>
      <c r="I13" s="92"/>
      <c r="J13" s="92"/>
      <c r="K13" s="92"/>
      <c r="L13" s="92"/>
      <c r="M13" s="92"/>
      <c r="N13" s="92"/>
      <c r="O13" s="92"/>
      <c r="P13" s="92"/>
      <c r="Q13" s="115">
        <v>46420040097</v>
      </c>
      <c r="R13" s="115">
        <v>46420040097</v>
      </c>
    </row>
    <row r="14" spans="1:20" x14ac:dyDescent="0.2">
      <c r="A14" s="86">
        <v>4</v>
      </c>
      <c r="B14" s="87">
        <v>4223</v>
      </c>
      <c r="C14" s="113" t="s">
        <v>83</v>
      </c>
      <c r="D14" s="440">
        <v>0</v>
      </c>
      <c r="E14" s="433">
        <v>1.01</v>
      </c>
      <c r="F14" s="175">
        <v>1.01</v>
      </c>
      <c r="G14" s="176">
        <f t="shared" si="0"/>
        <v>1.01</v>
      </c>
      <c r="H14" s="101" t="s">
        <v>42</v>
      </c>
      <c r="I14" s="92"/>
      <c r="J14" s="92"/>
      <c r="K14" s="92"/>
      <c r="L14" s="92"/>
      <c r="M14" s="92"/>
      <c r="N14" s="92"/>
      <c r="O14" s="92"/>
      <c r="P14" s="92"/>
      <c r="Q14" s="116">
        <v>46420060187</v>
      </c>
      <c r="R14" s="116">
        <v>46420060187</v>
      </c>
    </row>
    <row r="15" spans="1:20" x14ac:dyDescent="0.2">
      <c r="A15" s="86">
        <v>5</v>
      </c>
      <c r="B15" s="87">
        <v>4226</v>
      </c>
      <c r="C15" s="113" t="s">
        <v>84</v>
      </c>
      <c r="D15" s="440">
        <v>0</v>
      </c>
      <c r="E15" s="433">
        <v>0.46</v>
      </c>
      <c r="F15" s="175">
        <v>0.46</v>
      </c>
      <c r="G15" s="176">
        <f t="shared" si="0"/>
        <v>0.46</v>
      </c>
      <c r="H15" s="101" t="s">
        <v>42</v>
      </c>
      <c r="I15" s="92"/>
      <c r="J15" s="92"/>
      <c r="K15" s="92"/>
      <c r="L15" s="92"/>
      <c r="M15" s="92"/>
      <c r="N15" s="92"/>
      <c r="O15" s="92"/>
      <c r="P15" s="92"/>
      <c r="Q15" s="116">
        <v>46420010841</v>
      </c>
      <c r="R15" s="116">
        <v>46420010841</v>
      </c>
    </row>
    <row r="16" spans="1:20" x14ac:dyDescent="0.2">
      <c r="A16" s="23">
        <v>6</v>
      </c>
      <c r="B16" s="24">
        <v>4228</v>
      </c>
      <c r="C16" s="85" t="s">
        <v>85</v>
      </c>
      <c r="D16" s="1377">
        <v>0</v>
      </c>
      <c r="E16" s="28">
        <v>0.1</v>
      </c>
      <c r="F16" s="50">
        <v>0.1</v>
      </c>
      <c r="G16" s="51"/>
      <c r="H16" s="52" t="s">
        <v>42</v>
      </c>
      <c r="I16" s="30"/>
      <c r="J16" s="30"/>
      <c r="K16" s="30"/>
      <c r="L16" s="30"/>
      <c r="M16" s="30"/>
      <c r="N16" s="30"/>
      <c r="O16" s="30"/>
      <c r="P16" s="30"/>
      <c r="Q16" s="30">
        <v>46420010856</v>
      </c>
      <c r="R16" s="53">
        <v>46420010856</v>
      </c>
    </row>
    <row r="17" spans="1:18" x14ac:dyDescent="0.2">
      <c r="A17" s="40"/>
      <c r="B17" s="41"/>
      <c r="C17" s="54"/>
      <c r="D17" s="1378">
        <v>0.19</v>
      </c>
      <c r="E17" s="45">
        <v>0.49</v>
      </c>
      <c r="F17" s="55">
        <v>0.3</v>
      </c>
      <c r="G17" s="56">
        <f>SUM(F16:F17)</f>
        <v>0.4</v>
      </c>
      <c r="H17" s="57" t="s">
        <v>10</v>
      </c>
      <c r="I17" s="47"/>
      <c r="J17" s="47"/>
      <c r="K17" s="47"/>
      <c r="L17" s="47"/>
      <c r="M17" s="47"/>
      <c r="N17" s="47"/>
      <c r="O17" s="47"/>
      <c r="P17" s="47"/>
      <c r="Q17" s="47">
        <v>46420010258</v>
      </c>
      <c r="R17" s="58">
        <v>46420010258</v>
      </c>
    </row>
    <row r="18" spans="1:18" x14ac:dyDescent="0.2">
      <c r="A18" s="86">
        <v>7</v>
      </c>
      <c r="B18" s="87">
        <v>4229</v>
      </c>
      <c r="C18" s="113" t="s">
        <v>86</v>
      </c>
      <c r="D18" s="440">
        <v>0</v>
      </c>
      <c r="E18" s="433">
        <v>0.19</v>
      </c>
      <c r="F18" s="175">
        <v>0.19</v>
      </c>
      <c r="G18" s="176">
        <f t="shared" si="0"/>
        <v>0.19</v>
      </c>
      <c r="H18" s="101" t="s">
        <v>42</v>
      </c>
      <c r="I18" s="92"/>
      <c r="J18" s="92"/>
      <c r="K18" s="92"/>
      <c r="L18" s="92"/>
      <c r="M18" s="92"/>
      <c r="N18" s="92"/>
      <c r="O18" s="92"/>
      <c r="P18" s="92"/>
      <c r="Q18" s="92">
        <v>46420010254</v>
      </c>
      <c r="R18" s="102">
        <v>46420010254</v>
      </c>
    </row>
    <row r="19" spans="1:18" ht="3.75" customHeight="1" x14ac:dyDescent="0.2"/>
    <row r="20" spans="1:18" ht="12.75" customHeight="1" x14ac:dyDescent="0.2">
      <c r="A20" s="63" t="s">
        <v>87</v>
      </c>
      <c r="B20" s="64"/>
      <c r="C20" s="65"/>
      <c r="D20" s="65"/>
      <c r="E20" s="66"/>
      <c r="F20" s="67">
        <f>SUM(F11:F18)</f>
        <v>3.4799999999999995</v>
      </c>
      <c r="G20" s="1202"/>
      <c r="H20" s="68"/>
      <c r="I20" s="16"/>
      <c r="J20" s="69"/>
      <c r="K20" s="70" t="s">
        <v>46</v>
      </c>
      <c r="L20" s="71">
        <f>SUM(L11:L18)</f>
        <v>0</v>
      </c>
      <c r="M20" s="71">
        <f>SUM(M11:M18)</f>
        <v>0</v>
      </c>
      <c r="N20" s="62"/>
      <c r="O20" s="70" t="s">
        <v>1</v>
      </c>
      <c r="P20" s="71">
        <f>SUM(P11:P18)</f>
        <v>0</v>
      </c>
      <c r="Q20" s="62"/>
    </row>
    <row r="21" spans="1:18" ht="12.75" customHeight="1" x14ac:dyDescent="0.2">
      <c r="A21" s="72" t="s">
        <v>47</v>
      </c>
      <c r="B21" s="73"/>
      <c r="C21" s="74"/>
      <c r="D21" s="74"/>
      <c r="E21" s="75"/>
      <c r="F21" s="955">
        <f>SUMIF(H11:H18,"melnais",F11:F18)</f>
        <v>0.25</v>
      </c>
      <c r="G21" s="1203"/>
      <c r="H21" s="76"/>
      <c r="I21" s="77"/>
      <c r="J21" s="62"/>
      <c r="K21" s="62"/>
      <c r="L21" s="78"/>
      <c r="M21" s="78"/>
      <c r="N21" s="62"/>
      <c r="O21" s="62"/>
      <c r="P21" s="62"/>
      <c r="Q21" s="62"/>
    </row>
    <row r="22" spans="1:18" ht="12.75" customHeight="1" x14ac:dyDescent="0.2">
      <c r="A22" s="72" t="s">
        <v>48</v>
      </c>
      <c r="B22" s="73"/>
      <c r="C22" s="74"/>
      <c r="D22" s="74"/>
      <c r="E22" s="75"/>
      <c r="F22" s="955">
        <f>SUMIF(H11:H18,"bruģis",F11:F18)</f>
        <v>0</v>
      </c>
      <c r="G22" s="1203"/>
      <c r="I22" s="16"/>
      <c r="J22" s="62"/>
      <c r="N22" s="62"/>
      <c r="O22" s="62"/>
      <c r="P22" s="62"/>
      <c r="Q22" s="62"/>
    </row>
    <row r="23" spans="1:18" ht="12.75" customHeight="1" x14ac:dyDescent="0.2">
      <c r="A23" s="72" t="s">
        <v>49</v>
      </c>
      <c r="B23" s="73"/>
      <c r="C23" s="74"/>
      <c r="D23" s="74"/>
      <c r="E23" s="75"/>
      <c r="F23" s="955">
        <f>SUMIF(H11:H18,"grants",F11:F18)</f>
        <v>2.9299999999999997</v>
      </c>
      <c r="G23" s="1203"/>
      <c r="I23" s="16"/>
      <c r="J23" s="62"/>
      <c r="N23" s="62"/>
      <c r="O23" s="62"/>
      <c r="P23" s="62"/>
      <c r="Q23" s="62"/>
    </row>
    <row r="24" spans="1:18" ht="12.75" customHeight="1" x14ac:dyDescent="0.2">
      <c r="A24" s="72" t="s">
        <v>50</v>
      </c>
      <c r="B24" s="73"/>
      <c r="C24" s="74"/>
      <c r="D24" s="74"/>
      <c r="E24" s="75"/>
      <c r="F24" s="955">
        <f>SUMIF(H11:H18,"cits segums",F11:F18)</f>
        <v>0.3</v>
      </c>
      <c r="G24" s="1203"/>
      <c r="H24" s="77"/>
      <c r="I24" s="16"/>
      <c r="J24" s="79"/>
      <c r="N24" s="62"/>
      <c r="O24" s="62"/>
      <c r="P24" s="62"/>
      <c r="Q24" s="62"/>
    </row>
    <row r="25" spans="1:18" ht="5.25" customHeight="1" x14ac:dyDescent="0.2">
      <c r="D25" s="9"/>
      <c r="E25" s="9"/>
      <c r="F25" s="80"/>
      <c r="G25" s="80"/>
      <c r="H25" s="60"/>
      <c r="I25" s="16"/>
      <c r="J25" s="62"/>
      <c r="N25" s="62"/>
      <c r="O25" s="62"/>
      <c r="P25" s="62"/>
      <c r="Q25" s="62"/>
    </row>
    <row r="26" spans="1:18" ht="12.75" customHeight="1" x14ac:dyDescent="0.2">
      <c r="A26" s="5"/>
      <c r="B26" s="5"/>
      <c r="C26" s="6" t="s">
        <v>51</v>
      </c>
      <c r="D26" s="1720" t="str">
        <f>KOPA!$A$31</f>
        <v>2022.gada 18.oktobris</v>
      </c>
      <c r="E26" s="1720"/>
      <c r="F26" s="1720"/>
      <c r="G26" s="82"/>
      <c r="H26" s="81"/>
      <c r="I26" s="81"/>
      <c r="J26" s="82"/>
      <c r="K26" s="82"/>
      <c r="O26" s="62"/>
      <c r="P26" s="62"/>
      <c r="Q26" s="62"/>
    </row>
    <row r="27" spans="1:18" ht="12.75" customHeight="1" x14ac:dyDescent="0.2">
      <c r="A27" s="5"/>
      <c r="B27" s="5"/>
      <c r="C27" s="6" t="s">
        <v>52</v>
      </c>
      <c r="D27" s="1720" t="s">
        <v>53</v>
      </c>
      <c r="E27" s="1720"/>
      <c r="F27" s="1720"/>
      <c r="G27" s="1720"/>
      <c r="H27" s="1720"/>
      <c r="I27" s="1720"/>
      <c r="J27" s="1720"/>
      <c r="K27" s="1720"/>
      <c r="M27" s="83"/>
      <c r="N27" s="83"/>
      <c r="O27" s="62"/>
      <c r="P27" s="1725" t="s">
        <v>572</v>
      </c>
      <c r="Q27" s="1725"/>
      <c r="R27" s="1725"/>
    </row>
    <row r="28" spans="1:18" ht="12.75" customHeight="1" x14ac:dyDescent="0.2">
      <c r="A28" s="5"/>
      <c r="B28" s="5"/>
      <c r="C28" s="6"/>
      <c r="D28" s="1721" t="s">
        <v>54</v>
      </c>
      <c r="E28" s="1721"/>
      <c r="F28" s="1721"/>
      <c r="G28" s="1721"/>
      <c r="H28" s="1721"/>
      <c r="I28" s="1721"/>
      <c r="J28" s="1721"/>
      <c r="K28" s="1721"/>
      <c r="M28" s="1722" t="s">
        <v>55</v>
      </c>
      <c r="N28" s="1722"/>
      <c r="O28" s="62"/>
      <c r="P28" s="1725"/>
      <c r="Q28" s="1725"/>
      <c r="R28" s="1725"/>
    </row>
    <row r="29" spans="1:18" x14ac:dyDescent="0.2">
      <c r="A29" s="5"/>
      <c r="B29" s="5"/>
      <c r="C29" s="6" t="s">
        <v>51</v>
      </c>
      <c r="D29" s="1728" t="str">
        <f>D26</f>
        <v>2022.gada 18.oktobris</v>
      </c>
      <c r="E29" s="1728"/>
      <c r="F29" s="1728"/>
      <c r="G29" s="82"/>
      <c r="H29" s="81"/>
      <c r="I29" s="81"/>
      <c r="J29" s="82"/>
      <c r="K29" s="82"/>
      <c r="O29" s="62"/>
      <c r="P29" s="1725"/>
      <c r="Q29" s="1725"/>
      <c r="R29" s="1725"/>
    </row>
    <row r="30" spans="1:18" x14ac:dyDescent="0.2">
      <c r="A30" s="5"/>
      <c r="B30" s="5"/>
      <c r="C30" s="6" t="s">
        <v>56</v>
      </c>
      <c r="D30" s="1720" t="str">
        <f>KOPA!$N$31</f>
        <v>Dobeles novada domes priekšsēdētājs Ivars Gorskis</v>
      </c>
      <c r="E30" s="1720"/>
      <c r="F30" s="1720"/>
      <c r="G30" s="1720"/>
      <c r="H30" s="1720"/>
      <c r="I30" s="1720"/>
      <c r="J30" s="1720"/>
      <c r="K30" s="1720"/>
      <c r="M30" s="83"/>
      <c r="N30" s="83"/>
      <c r="O30" s="62"/>
      <c r="P30" s="824"/>
      <c r="Q30" s="824"/>
      <c r="R30" s="824"/>
    </row>
    <row r="31" spans="1:18" x14ac:dyDescent="0.2">
      <c r="A31" s="5"/>
      <c r="B31" s="5"/>
      <c r="C31" s="6"/>
      <c r="D31" s="1721" t="s">
        <v>54</v>
      </c>
      <c r="E31" s="1721"/>
      <c r="F31" s="1721"/>
      <c r="G31" s="1721"/>
      <c r="H31" s="1721"/>
      <c r="I31" s="1721"/>
      <c r="J31" s="1721"/>
      <c r="K31" s="1721"/>
      <c r="M31" s="1722" t="s">
        <v>55</v>
      </c>
      <c r="N31" s="1722"/>
      <c r="O31" s="62"/>
      <c r="P31" s="824"/>
      <c r="Q31" s="824"/>
      <c r="R31" s="824"/>
    </row>
    <row r="32" spans="1:18" x14ac:dyDescent="0.2">
      <c r="A32" s="5"/>
      <c r="B32" s="5"/>
      <c r="C32" s="6" t="s">
        <v>51</v>
      </c>
      <c r="D32" s="84" t="s">
        <v>57</v>
      </c>
      <c r="E32" s="84"/>
      <c r="F32" s="84"/>
      <c r="G32" s="81"/>
      <c r="H32" s="81"/>
      <c r="I32" s="81"/>
      <c r="J32" s="82"/>
      <c r="K32" s="82"/>
      <c r="O32" s="62"/>
      <c r="P32" s="62"/>
      <c r="Q32" s="62"/>
    </row>
    <row r="33" spans="1:17" x14ac:dyDescent="0.2">
      <c r="A33" s="5"/>
      <c r="B33" s="5"/>
      <c r="C33" s="6" t="s">
        <v>58</v>
      </c>
      <c r="D33" s="1720" t="s">
        <v>1088</v>
      </c>
      <c r="E33" s="1720"/>
      <c r="F33" s="1720"/>
      <c r="G33" s="1720"/>
      <c r="H33" s="1720"/>
      <c r="I33" s="1720"/>
      <c r="J33" s="1720"/>
      <c r="K33" s="1720"/>
      <c r="M33" s="83"/>
      <c r="N33" s="83"/>
      <c r="O33" s="62"/>
      <c r="P33" s="62"/>
      <c r="Q33" s="62"/>
    </row>
    <row r="34" spans="1:17" x14ac:dyDescent="0.2">
      <c r="D34" s="1721" t="s">
        <v>54</v>
      </c>
      <c r="E34" s="1721"/>
      <c r="F34" s="1721"/>
      <c r="G34" s="1721"/>
      <c r="H34" s="1721"/>
      <c r="I34" s="1721"/>
      <c r="J34" s="1721"/>
      <c r="K34" s="1721"/>
      <c r="M34" s="1722" t="s">
        <v>55</v>
      </c>
      <c r="N34" s="1722"/>
    </row>
  </sheetData>
  <sheetProtection selectLockedCells="1" selectUnlockedCells="1"/>
  <mergeCells count="35"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  <mergeCell ref="M34:N34"/>
    <mergeCell ref="Q8:Q9"/>
    <mergeCell ref="D30:K30"/>
    <mergeCell ref="D31:K31"/>
    <mergeCell ref="M31:N31"/>
    <mergeCell ref="D33:K33"/>
    <mergeCell ref="F8:G8"/>
    <mergeCell ref="F10:G10"/>
    <mergeCell ref="P27:R29"/>
    <mergeCell ref="D29:F29"/>
    <mergeCell ref="I8:I9"/>
    <mergeCell ref="J8:K8"/>
    <mergeCell ref="L8:L9"/>
    <mergeCell ref="D34:K34"/>
    <mergeCell ref="B10:C10"/>
    <mergeCell ref="D26:F26"/>
    <mergeCell ref="D27:K27"/>
    <mergeCell ref="D28:K28"/>
    <mergeCell ref="M28:N2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DCA78-5C7F-4E6A-84C0-9A2C8C1C56D6}">
  <sheetPr codeName="Sheet60">
    <tabColor theme="7" tint="0.59999389629810485"/>
  </sheetPr>
  <dimension ref="A1:T32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02" t="s">
        <v>147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21">
        <v>1</v>
      </c>
      <c r="B10" s="21">
        <v>2</v>
      </c>
      <c r="C10" s="21">
        <v>3</v>
      </c>
      <c r="D10" s="21">
        <v>4</v>
      </c>
      <c r="E10" s="1726">
        <v>5</v>
      </c>
      <c r="F10" s="1727"/>
      <c r="G10" s="21">
        <v>6</v>
      </c>
      <c r="H10" s="21">
        <v>7</v>
      </c>
      <c r="I10" s="287">
        <v>8</v>
      </c>
      <c r="J10" s="287">
        <v>9</v>
      </c>
      <c r="K10" s="287">
        <v>10</v>
      </c>
      <c r="L10" s="287">
        <v>11</v>
      </c>
      <c r="M10" s="287">
        <v>12</v>
      </c>
      <c r="N10" s="287">
        <v>13</v>
      </c>
      <c r="O10" s="287">
        <v>14</v>
      </c>
      <c r="P10" s="287">
        <v>15</v>
      </c>
      <c r="Q10" s="287">
        <v>16</v>
      </c>
      <c r="R10" s="21">
        <v>17</v>
      </c>
    </row>
    <row r="11" spans="1:20" x14ac:dyDescent="0.2">
      <c r="A11" s="117">
        <v>1</v>
      </c>
      <c r="B11" s="288" t="s">
        <v>148</v>
      </c>
      <c r="C11" s="289">
        <v>0</v>
      </c>
      <c r="D11" s="290">
        <v>7.1999999999999995E-2</v>
      </c>
      <c r="E11" s="1562">
        <v>7.1999999999999995E-2</v>
      </c>
      <c r="F11" s="1563"/>
      <c r="G11" s="222">
        <v>252</v>
      </c>
      <c r="H11" s="291" t="s">
        <v>44</v>
      </c>
      <c r="I11" s="292"/>
      <c r="J11" s="292"/>
      <c r="K11" s="292"/>
      <c r="L11" s="292"/>
      <c r="M11" s="292"/>
      <c r="N11" s="292"/>
      <c r="O11" s="292"/>
      <c r="P11" s="292"/>
      <c r="Q11" s="293">
        <v>46460010043</v>
      </c>
      <c r="R11" s="294">
        <v>46460010184</v>
      </c>
    </row>
    <row r="12" spans="1:20" x14ac:dyDescent="0.2">
      <c r="A12" s="160"/>
      <c r="B12" s="272"/>
      <c r="C12" s="295">
        <v>7.1999999999999995E-2</v>
      </c>
      <c r="D12" s="296">
        <v>0.32</v>
      </c>
      <c r="E12" s="1564">
        <v>0.248</v>
      </c>
      <c r="F12" s="1565">
        <f>SUM(E11:E12)</f>
        <v>0.32</v>
      </c>
      <c r="G12" s="297">
        <v>744</v>
      </c>
      <c r="H12" s="298" t="s">
        <v>42</v>
      </c>
      <c r="I12" s="299"/>
      <c r="J12" s="299"/>
      <c r="K12" s="299"/>
      <c r="L12" s="299"/>
      <c r="M12" s="299"/>
      <c r="N12" s="299"/>
      <c r="O12" s="299"/>
      <c r="P12" s="299"/>
      <c r="Q12" s="300">
        <v>46460010043</v>
      </c>
      <c r="R12" s="301">
        <v>46460010184</v>
      </c>
    </row>
    <row r="13" spans="1:20" x14ac:dyDescent="0.2">
      <c r="A13" s="117">
        <v>2</v>
      </c>
      <c r="B13" s="268" t="s">
        <v>149</v>
      </c>
      <c r="C13" s="302">
        <v>0</v>
      </c>
      <c r="D13" s="303">
        <v>0.93300000000000005</v>
      </c>
      <c r="E13" s="1566">
        <v>0.93300000000000005</v>
      </c>
      <c r="F13" s="1567">
        <f>E13</f>
        <v>0.93300000000000005</v>
      </c>
      <c r="G13" s="304">
        <v>3266</v>
      </c>
      <c r="H13" s="305" t="s">
        <v>44</v>
      </c>
      <c r="I13" s="306"/>
      <c r="J13" s="306"/>
      <c r="K13" s="306"/>
      <c r="L13" s="306"/>
      <c r="M13" s="306"/>
      <c r="N13" s="306"/>
      <c r="O13" s="306"/>
      <c r="P13" s="306"/>
      <c r="Q13" s="117">
        <v>46460010162</v>
      </c>
      <c r="R13" s="307">
        <v>46460010185</v>
      </c>
    </row>
    <row r="14" spans="1:20" x14ac:dyDescent="0.2">
      <c r="A14" s="138">
        <v>3</v>
      </c>
      <c r="B14" s="276" t="s">
        <v>150</v>
      </c>
      <c r="C14" s="277">
        <v>0</v>
      </c>
      <c r="D14" s="142">
        <v>0.27300000000000002</v>
      </c>
      <c r="E14" s="140">
        <v>0.27300000000000002</v>
      </c>
      <c r="F14" s="1558">
        <f>E14</f>
        <v>0.27300000000000002</v>
      </c>
      <c r="G14" s="278">
        <v>1737</v>
      </c>
      <c r="H14" s="144" t="s">
        <v>44</v>
      </c>
      <c r="I14" s="145"/>
      <c r="J14" s="145"/>
      <c r="K14" s="145"/>
      <c r="L14" s="145"/>
      <c r="M14" s="145"/>
      <c r="N14" s="145"/>
      <c r="O14" s="145"/>
      <c r="P14" s="145"/>
      <c r="Q14" s="138">
        <v>46460010113</v>
      </c>
      <c r="R14" s="279">
        <v>46460010113</v>
      </c>
    </row>
    <row r="15" spans="1:20" x14ac:dyDescent="0.2">
      <c r="A15" s="117">
        <v>4</v>
      </c>
      <c r="B15" s="268" t="s">
        <v>151</v>
      </c>
      <c r="C15" s="308">
        <v>0</v>
      </c>
      <c r="D15" s="309">
        <v>0.29499999999999998</v>
      </c>
      <c r="E15" s="1568">
        <v>0.29499999999999998</v>
      </c>
      <c r="F15" s="1569"/>
      <c r="G15" s="310">
        <v>1475</v>
      </c>
      <c r="H15" s="311" t="s">
        <v>44</v>
      </c>
      <c r="I15" s="292"/>
      <c r="J15" s="292"/>
      <c r="K15" s="292"/>
      <c r="L15" s="292"/>
      <c r="M15" s="292"/>
      <c r="N15" s="292"/>
      <c r="O15" s="292"/>
      <c r="P15" s="292"/>
      <c r="Q15" s="312">
        <v>46460010011</v>
      </c>
      <c r="R15" s="313">
        <v>46460010179</v>
      </c>
    </row>
    <row r="16" spans="1:20" x14ac:dyDescent="0.2">
      <c r="A16" s="160"/>
      <c r="B16" s="272"/>
      <c r="C16" s="314">
        <v>0.29499999999999998</v>
      </c>
      <c r="D16" s="155">
        <v>0.44999999999999996</v>
      </c>
      <c r="E16" s="153">
        <v>0.155</v>
      </c>
      <c r="F16" s="1560">
        <f>SUM(E15:E16)</f>
        <v>0.44999999999999996</v>
      </c>
      <c r="G16" s="273">
        <v>775</v>
      </c>
      <c r="H16" s="156" t="s">
        <v>44</v>
      </c>
      <c r="I16" s="136"/>
      <c r="J16" s="136"/>
      <c r="K16" s="136"/>
      <c r="L16" s="136"/>
      <c r="M16" s="136"/>
      <c r="N16" s="136"/>
      <c r="O16" s="136"/>
      <c r="P16" s="136"/>
      <c r="Q16" s="274">
        <v>46460010011</v>
      </c>
      <c r="R16" s="315">
        <v>46460010111</v>
      </c>
    </row>
    <row r="17" spans="1:18" ht="3.75" customHeight="1" x14ac:dyDescent="0.2">
      <c r="A17" s="163"/>
      <c r="B17" s="164"/>
      <c r="E17" s="77"/>
      <c r="F17" s="77"/>
    </row>
    <row r="18" spans="1:18" ht="12.75" customHeight="1" x14ac:dyDescent="0.2">
      <c r="A18" s="165" t="s">
        <v>152</v>
      </c>
      <c r="B18" s="65"/>
      <c r="C18" s="65"/>
      <c r="D18" s="65"/>
      <c r="E18" s="1551"/>
      <c r="F18" s="847">
        <f>SUM($E$11:E16)</f>
        <v>1.9760000000000002</v>
      </c>
      <c r="G18" s="1406">
        <f>SUM($G$11:G16)</f>
        <v>8249</v>
      </c>
      <c r="H18" s="68"/>
      <c r="I18" s="16"/>
      <c r="J18" s="69"/>
      <c r="K18" s="70" t="s">
        <v>46</v>
      </c>
      <c r="L18" s="71">
        <f>SUM(L11:L16)</f>
        <v>0</v>
      </c>
      <c r="M18" s="71">
        <f>SUM(M11:M16)</f>
        <v>0</v>
      </c>
      <c r="N18" s="62"/>
      <c r="O18" s="70" t="s">
        <v>1</v>
      </c>
      <c r="P18" s="71">
        <f>SUM(P11:P16)</f>
        <v>0</v>
      </c>
      <c r="Q18" s="62"/>
    </row>
    <row r="19" spans="1:18" ht="12.75" customHeight="1" x14ac:dyDescent="0.2">
      <c r="A19" s="169" t="s">
        <v>47</v>
      </c>
      <c r="B19" s="74"/>
      <c r="C19" s="74"/>
      <c r="D19" s="74"/>
      <c r="E19" s="1552"/>
      <c r="F19" s="170">
        <f>SUMIF($H$11:H16,"melnais",$E$11:E16)</f>
        <v>1.728</v>
      </c>
      <c r="G19" s="171">
        <f>SUMIF($H$11:H16,"melnais",$G$11:G16)</f>
        <v>7505</v>
      </c>
      <c r="H19" s="76"/>
      <c r="I19" s="77"/>
      <c r="J19" s="62"/>
      <c r="K19" s="62"/>
      <c r="L19" s="78"/>
      <c r="M19" s="78"/>
      <c r="N19" s="62"/>
      <c r="O19" s="62"/>
      <c r="P19" s="62"/>
      <c r="Q19" s="62"/>
    </row>
    <row r="20" spans="1:18" ht="12.75" customHeight="1" x14ac:dyDescent="0.2">
      <c r="A20" s="169" t="s">
        <v>48</v>
      </c>
      <c r="B20" s="74"/>
      <c r="C20" s="74"/>
      <c r="D20" s="74"/>
      <c r="E20" s="1552"/>
      <c r="F20" s="170">
        <f>SUMIF($H$11:H16,"bruģis",$E$11:E16)</f>
        <v>0</v>
      </c>
      <c r="G20" s="171">
        <f>SUMIF($H$11:H16,"bruģis",$G$11:G16)</f>
        <v>0</v>
      </c>
      <c r="I20" s="16"/>
      <c r="J20" s="62"/>
      <c r="N20" s="62"/>
      <c r="O20" s="62"/>
      <c r="P20" s="62"/>
      <c r="Q20" s="62"/>
    </row>
    <row r="21" spans="1:18" ht="12.75" customHeight="1" x14ac:dyDescent="0.2">
      <c r="A21" s="169" t="s">
        <v>49</v>
      </c>
      <c r="B21" s="74"/>
      <c r="C21" s="74"/>
      <c r="D21" s="74"/>
      <c r="E21" s="1552"/>
      <c r="F21" s="170">
        <f>SUMIF($H$11:H16,"grants",$E$11:E16)</f>
        <v>0.248</v>
      </c>
      <c r="G21" s="171">
        <f>SUMIF($H$11:H16,"grants",$G$11:G16)</f>
        <v>744</v>
      </c>
      <c r="I21" s="16"/>
      <c r="J21" s="62"/>
      <c r="N21" s="62"/>
      <c r="O21" s="62"/>
      <c r="P21" s="62"/>
      <c r="Q21" s="62"/>
    </row>
    <row r="22" spans="1:18" ht="12.75" customHeight="1" x14ac:dyDescent="0.2">
      <c r="A22" s="169" t="s">
        <v>50</v>
      </c>
      <c r="B22" s="74"/>
      <c r="C22" s="74"/>
      <c r="D22" s="74"/>
      <c r="E22" s="1552"/>
      <c r="F22" s="170">
        <f>SUMIF($H$11:H16,"cits segums",$E$11:E16)</f>
        <v>0</v>
      </c>
      <c r="G22" s="171">
        <f>SUMIF($H$11:H16,"cits segums",$G$11:G16)</f>
        <v>0</v>
      </c>
      <c r="H22" s="77"/>
      <c r="I22" s="16"/>
      <c r="J22" s="79"/>
      <c r="N22" s="62"/>
      <c r="O22" s="62"/>
      <c r="P22" s="62"/>
      <c r="Q22" s="62"/>
    </row>
    <row r="23" spans="1:18" ht="5.25" customHeight="1" x14ac:dyDescent="0.2">
      <c r="A23" s="9"/>
      <c r="B23" s="9"/>
      <c r="C23" s="9"/>
      <c r="D23" s="9"/>
      <c r="E23" s="80"/>
      <c r="F23" s="80"/>
      <c r="G23" s="172"/>
      <c r="H23" s="60"/>
      <c r="I23" s="16"/>
      <c r="J23" s="62"/>
      <c r="N23" s="62"/>
      <c r="O23" s="62"/>
      <c r="P23" s="62"/>
      <c r="Q23" s="62"/>
    </row>
    <row r="24" spans="1:18" ht="12.75" customHeight="1" x14ac:dyDescent="0.2">
      <c r="A24" s="5"/>
      <c r="B24" s="81" t="s">
        <v>51</v>
      </c>
      <c r="C24" s="1720" t="str">
        <f>KOPA!$A$31</f>
        <v>2022.gada 18.oktobris</v>
      </c>
      <c r="D24" s="1720"/>
      <c r="E24" s="1720"/>
      <c r="F24" s="82"/>
      <c r="G24" s="81"/>
      <c r="H24" s="81"/>
      <c r="I24" s="81"/>
      <c r="J24" s="82"/>
      <c r="K24" s="82"/>
      <c r="O24" s="62"/>
      <c r="P24" s="1725" t="s">
        <v>572</v>
      </c>
      <c r="Q24" s="1725"/>
      <c r="R24" s="1725"/>
    </row>
    <row r="25" spans="1:18" ht="12.75" customHeight="1" x14ac:dyDescent="0.2">
      <c r="A25" s="5"/>
      <c r="B25" s="81" t="s">
        <v>52</v>
      </c>
      <c r="C25" s="1720" t="s">
        <v>53</v>
      </c>
      <c r="D25" s="1720"/>
      <c r="E25" s="1720"/>
      <c r="F25" s="1720"/>
      <c r="G25" s="1720"/>
      <c r="H25" s="1720"/>
      <c r="I25" s="1720"/>
      <c r="J25" s="1720"/>
      <c r="K25" s="1720"/>
      <c r="M25" s="83"/>
      <c r="N25" s="83"/>
      <c r="O25" s="62"/>
      <c r="P25" s="1725"/>
      <c r="Q25" s="1725"/>
      <c r="R25" s="1725"/>
    </row>
    <row r="26" spans="1:18" ht="12.75" customHeight="1" x14ac:dyDescent="0.2">
      <c r="A26" s="5"/>
      <c r="B26" s="81"/>
      <c r="C26" s="1721" t="s">
        <v>54</v>
      </c>
      <c r="D26" s="1721"/>
      <c r="E26" s="1721"/>
      <c r="F26" s="1721"/>
      <c r="G26" s="1721"/>
      <c r="H26" s="1721"/>
      <c r="I26" s="1721"/>
      <c r="J26" s="1721"/>
      <c r="K26" s="1721"/>
      <c r="M26" s="1722" t="s">
        <v>55</v>
      </c>
      <c r="N26" s="1722"/>
      <c r="O26" s="62"/>
      <c r="P26" s="1725"/>
      <c r="Q26" s="1725"/>
      <c r="R26" s="1725"/>
    </row>
    <row r="27" spans="1:18" x14ac:dyDescent="0.2">
      <c r="A27" s="5"/>
      <c r="B27" s="6" t="s">
        <v>51</v>
      </c>
      <c r="C27" s="1728" t="str">
        <f>C24</f>
        <v>2022.gada 18.oktobris</v>
      </c>
      <c r="D27" s="1728"/>
      <c r="E27" s="1728"/>
      <c r="F27" s="82"/>
      <c r="G27" s="81"/>
      <c r="H27" s="81"/>
      <c r="I27" s="82"/>
      <c r="J27" s="82"/>
      <c r="K27" s="82"/>
      <c r="O27" s="62"/>
      <c r="P27" s="62"/>
      <c r="Q27" s="62"/>
    </row>
    <row r="28" spans="1:18" x14ac:dyDescent="0.2">
      <c r="A28" s="5"/>
      <c r="B28" s="6" t="s">
        <v>56</v>
      </c>
      <c r="C28" s="1720" t="str">
        <f>KOPA!$N$31</f>
        <v>Dobeles novada domes priekšsēdētājs Ivars Gorskis</v>
      </c>
      <c r="D28" s="1720"/>
      <c r="E28" s="1720"/>
      <c r="F28" s="1720"/>
      <c r="G28" s="1720"/>
      <c r="H28" s="1720"/>
      <c r="I28" s="1720"/>
      <c r="J28" s="1720"/>
      <c r="K28" s="1720"/>
      <c r="M28" s="83"/>
      <c r="N28" s="83"/>
      <c r="O28" s="62"/>
      <c r="P28" s="62"/>
      <c r="Q28" s="62"/>
    </row>
    <row r="29" spans="1:18" x14ac:dyDescent="0.2">
      <c r="A29" s="5"/>
      <c r="B29" s="6"/>
      <c r="C29" s="173"/>
      <c r="D29" s="173"/>
      <c r="E29" s="173"/>
      <c r="F29" s="173"/>
      <c r="G29" s="173"/>
      <c r="H29" s="173"/>
      <c r="I29" s="173"/>
      <c r="J29" s="173"/>
      <c r="K29" s="173"/>
      <c r="M29" s="1722" t="s">
        <v>55</v>
      </c>
      <c r="N29" s="1722"/>
      <c r="O29" s="62"/>
      <c r="P29" s="62"/>
      <c r="Q29" s="62"/>
    </row>
    <row r="30" spans="1:18" x14ac:dyDescent="0.2">
      <c r="A30" s="5"/>
      <c r="B30" s="6" t="s">
        <v>51</v>
      </c>
      <c r="C30" s="84" t="s">
        <v>57</v>
      </c>
      <c r="D30" s="84"/>
      <c r="E30" s="84"/>
      <c r="F30" s="81"/>
      <c r="G30" s="81"/>
      <c r="H30" s="81"/>
      <c r="I30" s="82"/>
      <c r="J30" s="82"/>
      <c r="K30" s="82"/>
      <c r="O30" s="62"/>
      <c r="P30" s="62"/>
      <c r="Q30" s="62"/>
    </row>
    <row r="31" spans="1:18" x14ac:dyDescent="0.2">
      <c r="A31" s="5"/>
      <c r="B31" s="6" t="s">
        <v>58</v>
      </c>
      <c r="C31" s="1720" t="s">
        <v>1088</v>
      </c>
      <c r="D31" s="1720"/>
      <c r="E31" s="1720"/>
      <c r="F31" s="1720"/>
      <c r="G31" s="1720"/>
      <c r="H31" s="1720"/>
      <c r="I31" s="1720"/>
      <c r="J31" s="1720"/>
      <c r="K31" s="1720"/>
      <c r="M31" s="83"/>
      <c r="N31" s="83"/>
      <c r="O31" s="62"/>
      <c r="P31" s="62"/>
      <c r="Q31" s="62"/>
    </row>
    <row r="32" spans="1:18" x14ac:dyDescent="0.2">
      <c r="B32" s="15"/>
      <c r="C32" s="9"/>
      <c r="E32" s="16"/>
      <c r="F32" s="16"/>
      <c r="G32" s="59"/>
      <c r="M32" s="1722" t="s">
        <v>55</v>
      </c>
      <c r="N32" s="1722"/>
    </row>
  </sheetData>
  <sheetProtection selectLockedCells="1" selectUnlockedCells="1"/>
  <mergeCells count="33"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  <mergeCell ref="O8:O9"/>
    <mergeCell ref="C24:E24"/>
    <mergeCell ref="C25:K25"/>
    <mergeCell ref="M29:N29"/>
    <mergeCell ref="M32:N32"/>
    <mergeCell ref="G8:G9"/>
    <mergeCell ref="H8:H9"/>
    <mergeCell ref="I8:I9"/>
    <mergeCell ref="J8:K8"/>
    <mergeCell ref="E8:F8"/>
    <mergeCell ref="E10:F10"/>
    <mergeCell ref="C31:K31"/>
    <mergeCell ref="P24:R26"/>
    <mergeCell ref="C27:E27"/>
    <mergeCell ref="C26:K26"/>
    <mergeCell ref="M26:N26"/>
    <mergeCell ref="C28:K2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F6187-B630-4D3F-A31B-11C205655AF6}">
  <sheetPr codeName="Sheet61">
    <tabColor theme="7" tint="0.59999389629810485"/>
  </sheetPr>
  <dimension ref="A1:T30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02" t="s">
        <v>153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726">
        <v>5</v>
      </c>
      <c r="F10" s="1727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20" x14ac:dyDescent="0.2">
      <c r="A11" s="138">
        <v>1</v>
      </c>
      <c r="B11" s="282" t="s">
        <v>154</v>
      </c>
      <c r="C11" s="316">
        <v>0</v>
      </c>
      <c r="D11" s="316">
        <v>0.27100000000000002</v>
      </c>
      <c r="E11" s="1570">
        <v>0.27100000000000002</v>
      </c>
      <c r="F11" s="1571">
        <f>E11</f>
        <v>0.27100000000000002</v>
      </c>
      <c r="G11" s="143">
        <v>1491</v>
      </c>
      <c r="H11" s="317" t="s">
        <v>44</v>
      </c>
      <c r="I11" s="145"/>
      <c r="J11" s="145"/>
      <c r="K11" s="145"/>
      <c r="L11" s="145"/>
      <c r="M11" s="145"/>
      <c r="N11" s="145"/>
      <c r="O11" s="145"/>
      <c r="P11" s="145"/>
      <c r="Q11" s="318">
        <v>46460100269</v>
      </c>
      <c r="R11" s="318">
        <v>46460100269</v>
      </c>
    </row>
    <row r="12" spans="1:20" x14ac:dyDescent="0.2">
      <c r="A12" s="138">
        <v>2</v>
      </c>
      <c r="B12" s="319" t="s">
        <v>155</v>
      </c>
      <c r="C12" s="283">
        <v>0</v>
      </c>
      <c r="D12" s="283">
        <v>0.59199999999999997</v>
      </c>
      <c r="E12" s="629">
        <v>0.59199999999999997</v>
      </c>
      <c r="F12" s="1390">
        <f t="shared" ref="F12:F14" si="0">E12</f>
        <v>0.59199999999999997</v>
      </c>
      <c r="G12" s="320">
        <v>2842</v>
      </c>
      <c r="H12" s="285" t="s">
        <v>44</v>
      </c>
      <c r="I12" s="145"/>
      <c r="J12" s="145"/>
      <c r="K12" s="145"/>
      <c r="L12" s="145"/>
      <c r="M12" s="145"/>
      <c r="N12" s="145"/>
      <c r="O12" s="145"/>
      <c r="P12" s="145"/>
      <c r="Q12" s="321">
        <v>46460100270</v>
      </c>
      <c r="R12" s="321">
        <v>46460100270</v>
      </c>
    </row>
    <row r="13" spans="1:20" x14ac:dyDescent="0.2">
      <c r="A13" s="138">
        <v>3</v>
      </c>
      <c r="B13" s="282" t="s">
        <v>156</v>
      </c>
      <c r="C13" s="283">
        <v>0</v>
      </c>
      <c r="D13" s="283">
        <v>0.4</v>
      </c>
      <c r="E13" s="629">
        <v>0.4</v>
      </c>
      <c r="F13" s="1390">
        <f t="shared" si="0"/>
        <v>0.4</v>
      </c>
      <c r="G13" s="320">
        <v>1400</v>
      </c>
      <c r="H13" s="285" t="s">
        <v>42</v>
      </c>
      <c r="I13" s="145"/>
      <c r="J13" s="145"/>
      <c r="K13" s="145"/>
      <c r="L13" s="145"/>
      <c r="M13" s="145"/>
      <c r="N13" s="145"/>
      <c r="O13" s="145"/>
      <c r="P13" s="145"/>
      <c r="Q13" s="321">
        <v>46460100025</v>
      </c>
      <c r="R13" s="321">
        <v>46460100272</v>
      </c>
    </row>
    <row r="14" spans="1:20" x14ac:dyDescent="0.2">
      <c r="A14" s="138">
        <v>4</v>
      </c>
      <c r="B14" s="322" t="s">
        <v>157</v>
      </c>
      <c r="C14" s="323">
        <v>0</v>
      </c>
      <c r="D14" s="323">
        <v>0.19</v>
      </c>
      <c r="E14" s="1572">
        <v>0.19</v>
      </c>
      <c r="F14" s="1573">
        <f t="shared" si="0"/>
        <v>0.19</v>
      </c>
      <c r="G14" s="86">
        <v>615</v>
      </c>
      <c r="H14" s="322" t="s">
        <v>44</v>
      </c>
      <c r="I14" s="145"/>
      <c r="J14" s="145"/>
      <c r="K14" s="145"/>
      <c r="L14" s="145"/>
      <c r="M14" s="145"/>
      <c r="N14" s="145"/>
      <c r="O14" s="145"/>
      <c r="P14" s="145"/>
      <c r="Q14" s="318">
        <v>46460100018</v>
      </c>
      <c r="R14" s="318">
        <v>46460100077</v>
      </c>
    </row>
    <row r="15" spans="1:20" ht="3.75" customHeight="1" x14ac:dyDescent="0.2">
      <c r="A15" s="163"/>
      <c r="B15" s="164"/>
      <c r="E15" s="77"/>
      <c r="F15" s="77"/>
    </row>
    <row r="16" spans="1:20" ht="12.75" customHeight="1" x14ac:dyDescent="0.2">
      <c r="A16" s="165" t="s">
        <v>158</v>
      </c>
      <c r="B16" s="65"/>
      <c r="C16" s="65"/>
      <c r="D16" s="65"/>
      <c r="E16" s="1551"/>
      <c r="F16" s="847">
        <f>SUM($E$11:E14)</f>
        <v>1.4529999999999998</v>
      </c>
      <c r="G16" s="1406">
        <f>SUM($G$11:G14)</f>
        <v>6348</v>
      </c>
      <c r="H16" s="68"/>
      <c r="I16" s="16"/>
      <c r="J16" s="69"/>
      <c r="K16" s="70" t="s">
        <v>46</v>
      </c>
      <c r="L16" s="71">
        <f>SUM(L11:L14)</f>
        <v>0</v>
      </c>
      <c r="M16" s="71">
        <f>SUM(M11:M14)</f>
        <v>0</v>
      </c>
      <c r="N16" s="62"/>
      <c r="O16" s="70" t="s">
        <v>1</v>
      </c>
      <c r="P16" s="71">
        <f>SUM(P11:P14)</f>
        <v>0</v>
      </c>
      <c r="Q16" s="62"/>
    </row>
    <row r="17" spans="1:18" ht="12.75" customHeight="1" x14ac:dyDescent="0.2">
      <c r="A17" s="169" t="s">
        <v>47</v>
      </c>
      <c r="B17" s="74"/>
      <c r="C17" s="74"/>
      <c r="D17" s="74"/>
      <c r="E17" s="1552"/>
      <c r="F17" s="170">
        <f>SUMIF($H$11:H14,"melnais",$E$11:E14)</f>
        <v>1.0529999999999999</v>
      </c>
      <c r="G17" s="171">
        <f>SUMIF($H$11:H14,"melnais",$G$11:G14)</f>
        <v>4948</v>
      </c>
      <c r="H17" s="76"/>
      <c r="I17" s="77"/>
      <c r="J17" s="62"/>
      <c r="K17" s="62"/>
      <c r="L17" s="78"/>
      <c r="M17" s="78"/>
      <c r="N17" s="62"/>
      <c r="O17" s="62"/>
      <c r="P17" s="62"/>
      <c r="Q17" s="62"/>
    </row>
    <row r="18" spans="1:18" ht="12.75" customHeight="1" x14ac:dyDescent="0.2">
      <c r="A18" s="169" t="s">
        <v>48</v>
      </c>
      <c r="B18" s="74"/>
      <c r="C18" s="74"/>
      <c r="D18" s="74"/>
      <c r="E18" s="1552"/>
      <c r="F18" s="170">
        <f>SUMIF($H$11:H14,"bruģis",$E$11:E14)</f>
        <v>0</v>
      </c>
      <c r="G18" s="171">
        <f>SUMIF($H$11:H14,"bruģis",$G$11:G14)</f>
        <v>0</v>
      </c>
      <c r="I18" s="16"/>
      <c r="J18" s="62"/>
      <c r="N18" s="62"/>
      <c r="O18" s="62"/>
      <c r="P18" s="62"/>
      <c r="Q18" s="62"/>
    </row>
    <row r="19" spans="1:18" ht="12.75" customHeight="1" x14ac:dyDescent="0.2">
      <c r="A19" s="169" t="s">
        <v>49</v>
      </c>
      <c r="B19" s="74"/>
      <c r="C19" s="74"/>
      <c r="D19" s="74"/>
      <c r="E19" s="1552"/>
      <c r="F19" s="170">
        <f>SUMIF($H$11:H14,"grants",$E$11:E14)</f>
        <v>0.4</v>
      </c>
      <c r="G19" s="171">
        <f>SUMIF($H$11:H14,"grants",$G$11:G14)</f>
        <v>1400</v>
      </c>
      <c r="I19" s="16"/>
      <c r="J19" s="62"/>
      <c r="N19" s="62"/>
      <c r="O19" s="62"/>
      <c r="P19" s="62"/>
      <c r="Q19" s="62"/>
    </row>
    <row r="20" spans="1:18" ht="12.75" customHeight="1" x14ac:dyDescent="0.2">
      <c r="A20" s="169" t="s">
        <v>50</v>
      </c>
      <c r="B20" s="74"/>
      <c r="C20" s="74"/>
      <c r="D20" s="74"/>
      <c r="E20" s="1552"/>
      <c r="F20" s="170">
        <f>SUMIF($H$11:H14,"cits segums",$E$11:E14)</f>
        <v>0</v>
      </c>
      <c r="G20" s="171">
        <f>SUMIF($H$11:H14,"cits segums",$G$11:G14)</f>
        <v>0</v>
      </c>
      <c r="H20" s="77"/>
      <c r="I20" s="16"/>
      <c r="J20" s="79"/>
      <c r="N20" s="62"/>
      <c r="O20" s="62"/>
      <c r="P20" s="62"/>
      <c r="Q20" s="62"/>
    </row>
    <row r="21" spans="1:18" ht="5.25" customHeight="1" x14ac:dyDescent="0.2">
      <c r="A21" s="9"/>
      <c r="B21" s="9"/>
      <c r="C21" s="9"/>
      <c r="D21" s="9"/>
      <c r="E21" s="80"/>
      <c r="F21" s="80"/>
      <c r="G21" s="172"/>
      <c r="H21" s="60"/>
      <c r="I21" s="16"/>
      <c r="J21" s="62"/>
      <c r="N21" s="62"/>
      <c r="O21" s="62"/>
      <c r="P21" s="62"/>
      <c r="Q21" s="62"/>
    </row>
    <row r="22" spans="1:18" ht="12.75" customHeight="1" x14ac:dyDescent="0.2">
      <c r="A22" s="5"/>
      <c r="B22" s="81" t="s">
        <v>51</v>
      </c>
      <c r="C22" s="1720" t="str">
        <f>KOPA!$A$31</f>
        <v>2022.gada 18.oktobris</v>
      </c>
      <c r="D22" s="1720"/>
      <c r="E22" s="1720"/>
      <c r="F22" s="82"/>
      <c r="G22" s="81"/>
      <c r="H22" s="81"/>
      <c r="I22" s="81"/>
      <c r="J22" s="82"/>
      <c r="K22" s="82"/>
      <c r="O22" s="62"/>
      <c r="P22" s="1725" t="s">
        <v>572</v>
      </c>
      <c r="Q22" s="1725"/>
      <c r="R22" s="1725"/>
    </row>
    <row r="23" spans="1:18" ht="12.75" customHeight="1" x14ac:dyDescent="0.2">
      <c r="A23" s="5"/>
      <c r="B23" s="81" t="s">
        <v>52</v>
      </c>
      <c r="C23" s="1720" t="s">
        <v>53</v>
      </c>
      <c r="D23" s="1720"/>
      <c r="E23" s="1720"/>
      <c r="F23" s="1720"/>
      <c r="G23" s="1720"/>
      <c r="H23" s="1720"/>
      <c r="I23" s="1720"/>
      <c r="J23" s="1720"/>
      <c r="K23" s="1720"/>
      <c r="M23" s="83"/>
      <c r="N23" s="83"/>
      <c r="O23" s="62"/>
      <c r="P23" s="1725"/>
      <c r="Q23" s="1725"/>
      <c r="R23" s="1725"/>
    </row>
    <row r="24" spans="1:18" ht="12.75" customHeight="1" x14ac:dyDescent="0.2">
      <c r="A24" s="5"/>
      <c r="B24" s="81"/>
      <c r="C24" s="1721" t="s">
        <v>54</v>
      </c>
      <c r="D24" s="1721"/>
      <c r="E24" s="1721"/>
      <c r="F24" s="1721"/>
      <c r="G24" s="1721"/>
      <c r="H24" s="1721"/>
      <c r="I24" s="1721"/>
      <c r="J24" s="1721"/>
      <c r="K24" s="1721"/>
      <c r="M24" s="1722" t="s">
        <v>55</v>
      </c>
      <c r="N24" s="1722"/>
      <c r="O24" s="62"/>
      <c r="P24" s="1725"/>
      <c r="Q24" s="1725"/>
      <c r="R24" s="1725"/>
    </row>
    <row r="25" spans="1:18" x14ac:dyDescent="0.2">
      <c r="A25" s="5"/>
      <c r="B25" s="6" t="s">
        <v>51</v>
      </c>
      <c r="C25" s="1728" t="str">
        <f>C22</f>
        <v>2022.gada 18.oktobris</v>
      </c>
      <c r="D25" s="1728"/>
      <c r="E25" s="1728"/>
      <c r="F25" s="82"/>
      <c r="G25" s="81"/>
      <c r="H25" s="81"/>
      <c r="I25" s="82"/>
      <c r="J25" s="82"/>
      <c r="K25" s="82"/>
      <c r="O25" s="62"/>
      <c r="P25" s="62"/>
      <c r="Q25" s="62"/>
    </row>
    <row r="26" spans="1:18" x14ac:dyDescent="0.2">
      <c r="A26" s="5"/>
      <c r="B26" s="6" t="s">
        <v>56</v>
      </c>
      <c r="C26" s="1720" t="str">
        <f>KOPA!$N$31</f>
        <v>Dobeles novada domes priekšsēdētājs Ivars Gorskis</v>
      </c>
      <c r="D26" s="1720"/>
      <c r="E26" s="1720"/>
      <c r="F26" s="1720"/>
      <c r="G26" s="1720"/>
      <c r="H26" s="1720"/>
      <c r="I26" s="1720"/>
      <c r="J26" s="1720"/>
      <c r="K26" s="1720"/>
      <c r="M26" s="83"/>
      <c r="N26" s="83"/>
      <c r="O26" s="62"/>
      <c r="P26" s="62"/>
      <c r="Q26" s="62"/>
    </row>
    <row r="27" spans="1:18" x14ac:dyDescent="0.2">
      <c r="A27" s="5"/>
      <c r="B27" s="6"/>
      <c r="C27" s="173"/>
      <c r="D27" s="173"/>
      <c r="E27" s="173"/>
      <c r="F27" s="173"/>
      <c r="G27" s="173"/>
      <c r="H27" s="173"/>
      <c r="I27" s="173"/>
      <c r="J27" s="173"/>
      <c r="K27" s="173"/>
      <c r="M27" s="1722" t="s">
        <v>55</v>
      </c>
      <c r="N27" s="1722"/>
      <c r="O27" s="62"/>
      <c r="P27" s="62"/>
      <c r="Q27" s="62"/>
    </row>
    <row r="28" spans="1:18" x14ac:dyDescent="0.2">
      <c r="A28" s="5"/>
      <c r="B28" s="6" t="s">
        <v>51</v>
      </c>
      <c r="C28" s="84" t="s">
        <v>57</v>
      </c>
      <c r="D28" s="84"/>
      <c r="E28" s="84"/>
      <c r="F28" s="81"/>
      <c r="G28" s="81"/>
      <c r="H28" s="81"/>
      <c r="I28" s="82"/>
      <c r="J28" s="82"/>
      <c r="K28" s="82"/>
      <c r="O28" s="62"/>
      <c r="P28" s="62"/>
      <c r="Q28" s="62"/>
    </row>
    <row r="29" spans="1:18" x14ac:dyDescent="0.2">
      <c r="A29" s="5"/>
      <c r="B29" s="6" t="s">
        <v>58</v>
      </c>
      <c r="C29" s="1720" t="s">
        <v>1088</v>
      </c>
      <c r="D29" s="1720"/>
      <c r="E29" s="1720"/>
      <c r="F29" s="1720"/>
      <c r="G29" s="1720"/>
      <c r="H29" s="1720"/>
      <c r="I29" s="1720"/>
      <c r="J29" s="1720"/>
      <c r="K29" s="1720"/>
      <c r="M29" s="83"/>
      <c r="N29" s="83"/>
      <c r="O29" s="62"/>
      <c r="P29" s="62"/>
      <c r="Q29" s="62"/>
    </row>
    <row r="30" spans="1:18" x14ac:dyDescent="0.2">
      <c r="B30" s="15"/>
      <c r="C30" s="9"/>
      <c r="E30" s="16"/>
      <c r="F30" s="16"/>
      <c r="G30" s="59"/>
      <c r="M30" s="1722" t="s">
        <v>55</v>
      </c>
      <c r="N30" s="1722"/>
    </row>
  </sheetData>
  <sheetProtection selectLockedCells="1" selectUnlockedCells="1"/>
  <mergeCells count="33"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  <mergeCell ref="O8:O9"/>
    <mergeCell ref="C22:E22"/>
    <mergeCell ref="C23:K23"/>
    <mergeCell ref="M27:N27"/>
    <mergeCell ref="M30:N30"/>
    <mergeCell ref="G8:G9"/>
    <mergeCell ref="H8:H9"/>
    <mergeCell ref="I8:I9"/>
    <mergeCell ref="J8:K8"/>
    <mergeCell ref="E8:F8"/>
    <mergeCell ref="E10:F10"/>
    <mergeCell ref="C29:K29"/>
    <mergeCell ref="P22:R24"/>
    <mergeCell ref="C25:E25"/>
    <mergeCell ref="C24:K24"/>
    <mergeCell ref="M24:N24"/>
    <mergeCell ref="C26:K26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EBC60-5887-4369-949D-10DC69281BAB}">
  <sheetPr codeName="Sheet62">
    <tabColor theme="7" tint="0.59999389629810485"/>
  </sheetPr>
  <dimension ref="A1:T27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02" t="s">
        <v>159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726">
        <v>5</v>
      </c>
      <c r="F10" s="1727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20" x14ac:dyDescent="0.2">
      <c r="A11" s="138">
        <v>1</v>
      </c>
      <c r="B11" s="324" t="s">
        <v>160</v>
      </c>
      <c r="C11" s="142">
        <v>0</v>
      </c>
      <c r="D11" s="142">
        <v>0.29499999999999998</v>
      </c>
      <c r="E11" s="140">
        <v>0.29499999999999998</v>
      </c>
      <c r="F11" s="1558">
        <f>E11</f>
        <v>0.29499999999999998</v>
      </c>
      <c r="G11" s="143">
        <v>1180</v>
      </c>
      <c r="H11" s="144" t="s">
        <v>42</v>
      </c>
      <c r="I11" s="145"/>
      <c r="J11" s="145"/>
      <c r="K11" s="145"/>
      <c r="L11" s="145"/>
      <c r="M11" s="145"/>
      <c r="N11" s="145"/>
      <c r="O11" s="145"/>
      <c r="P11" s="145"/>
      <c r="Q11" s="318">
        <v>46460020073</v>
      </c>
      <c r="R11" s="318">
        <v>46460020073</v>
      </c>
    </row>
    <row r="12" spans="1:20" ht="3.75" customHeight="1" x14ac:dyDescent="0.2">
      <c r="A12" s="163"/>
      <c r="B12" s="164"/>
      <c r="E12" s="77"/>
      <c r="F12" s="77"/>
    </row>
    <row r="13" spans="1:20" ht="12.75" customHeight="1" x14ac:dyDescent="0.2">
      <c r="A13" s="165" t="s">
        <v>161</v>
      </c>
      <c r="B13" s="65"/>
      <c r="C13" s="65"/>
      <c r="D13" s="65"/>
      <c r="E13" s="1551"/>
      <c r="F13" s="847">
        <f>SUM($E$11:E11)</f>
        <v>0.29499999999999998</v>
      </c>
      <c r="G13" s="1406">
        <f>SUM($G$11:G11)</f>
        <v>1180</v>
      </c>
      <c r="H13" s="68"/>
      <c r="I13" s="16"/>
      <c r="J13" s="69"/>
      <c r="K13" s="70" t="s">
        <v>46</v>
      </c>
      <c r="L13" s="71">
        <f>SUM(L11:L11)</f>
        <v>0</v>
      </c>
      <c r="M13" s="71">
        <f>SUM(M11:M11)</f>
        <v>0</v>
      </c>
      <c r="N13" s="62"/>
      <c r="O13" s="70" t="s">
        <v>1</v>
      </c>
      <c r="P13" s="71">
        <f>SUM(P11:P11)</f>
        <v>0</v>
      </c>
      <c r="Q13" s="62"/>
    </row>
    <row r="14" spans="1:20" ht="12.75" customHeight="1" x14ac:dyDescent="0.2">
      <c r="A14" s="169" t="s">
        <v>47</v>
      </c>
      <c r="B14" s="74"/>
      <c r="C14" s="74"/>
      <c r="D14" s="74"/>
      <c r="E14" s="1552"/>
      <c r="F14" s="170">
        <f>SUMIF($H$11:H11,"melnais",$E$11:E11)</f>
        <v>0</v>
      </c>
      <c r="G14" s="171">
        <f>SUMIF($H$11:H11,"melnais",$G$11:G11)</f>
        <v>0</v>
      </c>
      <c r="H14" s="76"/>
      <c r="I14" s="77"/>
      <c r="J14" s="62"/>
      <c r="K14" s="62"/>
      <c r="L14" s="78"/>
      <c r="M14" s="78"/>
      <c r="N14" s="62"/>
      <c r="O14" s="62"/>
      <c r="P14" s="62"/>
      <c r="Q14" s="62"/>
    </row>
    <row r="15" spans="1:20" ht="12.75" customHeight="1" x14ac:dyDescent="0.2">
      <c r="A15" s="169" t="s">
        <v>48</v>
      </c>
      <c r="B15" s="74"/>
      <c r="C15" s="74"/>
      <c r="D15" s="74"/>
      <c r="E15" s="1552"/>
      <c r="F15" s="170">
        <f>SUMIF($H$11:H11,"bruģis",$E$11:E11)</f>
        <v>0</v>
      </c>
      <c r="G15" s="171">
        <f>SUMIF($H$11:H11,"bruģis",$G$11:G11)</f>
        <v>0</v>
      </c>
      <c r="I15" s="16"/>
      <c r="J15" s="62"/>
      <c r="N15" s="62"/>
      <c r="O15" s="62"/>
      <c r="P15" s="62"/>
      <c r="Q15" s="62"/>
    </row>
    <row r="16" spans="1:20" ht="12.75" customHeight="1" x14ac:dyDescent="0.2">
      <c r="A16" s="169" t="s">
        <v>49</v>
      </c>
      <c r="B16" s="74"/>
      <c r="C16" s="74"/>
      <c r="D16" s="74"/>
      <c r="E16" s="1552"/>
      <c r="F16" s="170">
        <f>SUMIF($H$11:H11,"grants",$E$11:E11)</f>
        <v>0.29499999999999998</v>
      </c>
      <c r="G16" s="171">
        <f>SUMIF($H$11:H11,"grants",$G$11:G11)</f>
        <v>1180</v>
      </c>
      <c r="I16" s="16"/>
      <c r="J16" s="62"/>
      <c r="N16" s="62"/>
      <c r="O16" s="62"/>
      <c r="P16" s="62"/>
      <c r="Q16" s="62"/>
    </row>
    <row r="17" spans="1:18" ht="12.75" customHeight="1" x14ac:dyDescent="0.2">
      <c r="A17" s="169" t="s">
        <v>50</v>
      </c>
      <c r="B17" s="74"/>
      <c r="C17" s="74"/>
      <c r="D17" s="74"/>
      <c r="E17" s="1552"/>
      <c r="F17" s="170">
        <f>SUMIF($H$11:H11,"cits segums",$E$11:E11)</f>
        <v>0</v>
      </c>
      <c r="G17" s="171">
        <f>SUMIF($H$11:H11,"cits segums",$G$11:G11)</f>
        <v>0</v>
      </c>
      <c r="H17" s="77"/>
      <c r="I17" s="16"/>
      <c r="J17" s="79"/>
      <c r="N17" s="62"/>
      <c r="O17" s="62"/>
      <c r="P17" s="62"/>
      <c r="Q17" s="62"/>
    </row>
    <row r="18" spans="1:18" ht="5.25" customHeight="1" x14ac:dyDescent="0.2">
      <c r="A18" s="9"/>
      <c r="B18" s="9"/>
      <c r="C18" s="9"/>
      <c r="D18" s="9"/>
      <c r="E18" s="80"/>
      <c r="F18" s="80"/>
      <c r="G18" s="172"/>
      <c r="H18" s="60"/>
      <c r="I18" s="16"/>
      <c r="J18" s="62"/>
      <c r="N18" s="62"/>
      <c r="O18" s="62"/>
      <c r="P18" s="62"/>
      <c r="Q18" s="62"/>
    </row>
    <row r="19" spans="1:18" ht="12.75" customHeight="1" x14ac:dyDescent="0.2">
      <c r="A19" s="5"/>
      <c r="B19" s="81" t="s">
        <v>51</v>
      </c>
      <c r="C19" s="1720" t="str">
        <f>KOPA!$A$31</f>
        <v>2022.gada 18.oktobris</v>
      </c>
      <c r="D19" s="1720"/>
      <c r="E19" s="1720"/>
      <c r="F19" s="82"/>
      <c r="G19" s="81"/>
      <c r="H19" s="81"/>
      <c r="I19" s="81"/>
      <c r="J19" s="82"/>
      <c r="K19" s="82"/>
      <c r="O19" s="62"/>
      <c r="P19" s="1725" t="s">
        <v>572</v>
      </c>
      <c r="Q19" s="1725"/>
      <c r="R19" s="1725"/>
    </row>
    <row r="20" spans="1:18" ht="12.75" customHeight="1" x14ac:dyDescent="0.2">
      <c r="A20" s="5"/>
      <c r="B20" s="81" t="s">
        <v>52</v>
      </c>
      <c r="C20" s="1720" t="s">
        <v>53</v>
      </c>
      <c r="D20" s="1720"/>
      <c r="E20" s="1720"/>
      <c r="F20" s="1720"/>
      <c r="G20" s="1720"/>
      <c r="H20" s="1720"/>
      <c r="I20" s="1720"/>
      <c r="J20" s="1720"/>
      <c r="K20" s="1720"/>
      <c r="M20" s="83"/>
      <c r="N20" s="83"/>
      <c r="O20" s="62"/>
      <c r="P20" s="1725"/>
      <c r="Q20" s="1725"/>
      <c r="R20" s="1725"/>
    </row>
    <row r="21" spans="1:18" ht="12.75" customHeight="1" x14ac:dyDescent="0.2">
      <c r="A21" s="5"/>
      <c r="B21" s="81"/>
      <c r="C21" s="1721" t="s">
        <v>54</v>
      </c>
      <c r="D21" s="1721"/>
      <c r="E21" s="1721"/>
      <c r="F21" s="1721"/>
      <c r="G21" s="1721"/>
      <c r="H21" s="1721"/>
      <c r="I21" s="1721"/>
      <c r="J21" s="1721"/>
      <c r="K21" s="1721"/>
      <c r="M21" s="1722" t="s">
        <v>55</v>
      </c>
      <c r="N21" s="1722"/>
      <c r="O21" s="62"/>
      <c r="P21" s="1725"/>
      <c r="Q21" s="1725"/>
      <c r="R21" s="1725"/>
    </row>
    <row r="22" spans="1:18" x14ac:dyDescent="0.2">
      <c r="A22" s="5"/>
      <c r="B22" s="6" t="s">
        <v>51</v>
      </c>
      <c r="C22" s="1728" t="str">
        <f>C19</f>
        <v>2022.gada 18.oktobris</v>
      </c>
      <c r="D22" s="1728"/>
      <c r="E22" s="1728"/>
      <c r="F22" s="82"/>
      <c r="G22" s="81"/>
      <c r="H22" s="81"/>
      <c r="I22" s="82"/>
      <c r="J22" s="82"/>
      <c r="K22" s="82"/>
      <c r="O22" s="62"/>
      <c r="P22" s="62"/>
      <c r="Q22" s="62"/>
    </row>
    <row r="23" spans="1:18" x14ac:dyDescent="0.2">
      <c r="A23" s="5"/>
      <c r="B23" s="6" t="s">
        <v>56</v>
      </c>
      <c r="C23" s="1720" t="str">
        <f>KOPA!$N$31</f>
        <v>Dobeles novada domes priekšsēdētājs Ivars Gorskis</v>
      </c>
      <c r="D23" s="1720"/>
      <c r="E23" s="1720"/>
      <c r="F23" s="1720"/>
      <c r="G23" s="1720"/>
      <c r="H23" s="1720"/>
      <c r="I23" s="1720"/>
      <c r="J23" s="1720"/>
      <c r="K23" s="1720"/>
      <c r="M23" s="83"/>
      <c r="N23" s="83"/>
      <c r="O23" s="62"/>
      <c r="P23" s="62"/>
      <c r="Q23" s="62"/>
    </row>
    <row r="24" spans="1:18" x14ac:dyDescent="0.2">
      <c r="A24" s="5"/>
      <c r="B24" s="6"/>
      <c r="C24" s="173"/>
      <c r="D24" s="173"/>
      <c r="E24" s="173"/>
      <c r="F24" s="173"/>
      <c r="G24" s="173"/>
      <c r="H24" s="173"/>
      <c r="I24" s="173"/>
      <c r="J24" s="173"/>
      <c r="K24" s="173"/>
      <c r="M24" s="1722" t="s">
        <v>55</v>
      </c>
      <c r="N24" s="1722"/>
      <c r="O24" s="62"/>
      <c r="P24" s="62"/>
      <c r="Q24" s="62"/>
    </row>
    <row r="25" spans="1:18" x14ac:dyDescent="0.2">
      <c r="A25" s="5"/>
      <c r="B25" s="6" t="s">
        <v>51</v>
      </c>
      <c r="C25" s="84" t="s">
        <v>57</v>
      </c>
      <c r="D25" s="84"/>
      <c r="E25" s="84"/>
      <c r="F25" s="81"/>
      <c r="G25" s="81"/>
      <c r="H25" s="81"/>
      <c r="I25" s="82"/>
      <c r="J25" s="82"/>
      <c r="K25" s="82"/>
      <c r="O25" s="62"/>
      <c r="P25" s="62"/>
      <c r="Q25" s="62"/>
    </row>
    <row r="26" spans="1:18" x14ac:dyDescent="0.2">
      <c r="A26" s="5"/>
      <c r="B26" s="6" t="s">
        <v>58</v>
      </c>
      <c r="C26" s="1720" t="s">
        <v>1088</v>
      </c>
      <c r="D26" s="1720"/>
      <c r="E26" s="1720"/>
      <c r="F26" s="1720"/>
      <c r="G26" s="1720"/>
      <c r="H26" s="1720"/>
      <c r="I26" s="1720"/>
      <c r="J26" s="1720"/>
      <c r="K26" s="1720"/>
      <c r="M26" s="83"/>
      <c r="N26" s="83"/>
      <c r="O26" s="62"/>
      <c r="P26" s="62"/>
      <c r="Q26" s="62"/>
    </row>
    <row r="27" spans="1:18" x14ac:dyDescent="0.2">
      <c r="B27" s="15"/>
      <c r="C27" s="9"/>
      <c r="E27" s="16"/>
      <c r="F27" s="16"/>
      <c r="G27" s="59"/>
      <c r="M27" s="1722" t="s">
        <v>55</v>
      </c>
      <c r="N27" s="1722"/>
    </row>
  </sheetData>
  <sheetProtection selectLockedCells="1" selectUnlockedCells="1"/>
  <mergeCells count="33"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  <mergeCell ref="O8:O9"/>
    <mergeCell ref="C19:E19"/>
    <mergeCell ref="C20:K20"/>
    <mergeCell ref="M24:N24"/>
    <mergeCell ref="M27:N27"/>
    <mergeCell ref="G8:G9"/>
    <mergeCell ref="H8:H9"/>
    <mergeCell ref="I8:I9"/>
    <mergeCell ref="J8:K8"/>
    <mergeCell ref="E8:F8"/>
    <mergeCell ref="E10:F10"/>
    <mergeCell ref="C26:K26"/>
    <mergeCell ref="P19:R21"/>
    <mergeCell ref="C22:E22"/>
    <mergeCell ref="C21:K21"/>
    <mergeCell ref="M21:N21"/>
    <mergeCell ref="C23:K23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EDC0B-01AF-4C07-8517-0EF235A4ABB4}">
  <sheetPr codeName="Sheet63">
    <tabColor theme="7" tint="0.59999389629810485"/>
  </sheetPr>
  <dimension ref="A1:T28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02" t="s">
        <v>162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726">
        <v>5</v>
      </c>
      <c r="F10" s="1727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20" x14ac:dyDescent="0.2">
      <c r="A11" s="117">
        <v>1</v>
      </c>
      <c r="B11" s="325" t="s">
        <v>163</v>
      </c>
      <c r="C11" s="326">
        <v>0</v>
      </c>
      <c r="D11" s="327">
        <v>0.56999999999999995</v>
      </c>
      <c r="E11" s="1574">
        <v>0.56999999999999995</v>
      </c>
      <c r="F11" s="1575"/>
      <c r="G11" s="328">
        <v>3021</v>
      </c>
      <c r="H11" s="29" t="s">
        <v>44</v>
      </c>
      <c r="I11" s="122"/>
      <c r="J11" s="122"/>
      <c r="K11" s="122"/>
      <c r="L11" s="122"/>
      <c r="M11" s="122"/>
      <c r="N11" s="122"/>
      <c r="O11" s="122"/>
      <c r="P11" s="122"/>
      <c r="Q11" s="329">
        <v>46460030142</v>
      </c>
      <c r="R11" s="329">
        <v>46460030142</v>
      </c>
    </row>
    <row r="12" spans="1:20" x14ac:dyDescent="0.2">
      <c r="A12" s="160"/>
      <c r="B12" s="330"/>
      <c r="C12" s="314">
        <v>0</v>
      </c>
      <c r="D12" s="155">
        <v>7.0000000000000007E-2</v>
      </c>
      <c r="E12" s="1395">
        <v>7.0000000000000007E-2</v>
      </c>
      <c r="F12" s="1388">
        <f>SUM(E11:E12)</f>
        <v>0.6399999999999999</v>
      </c>
      <c r="G12" s="332">
        <v>371</v>
      </c>
      <c r="H12" s="156" t="s">
        <v>44</v>
      </c>
      <c r="I12" s="333"/>
      <c r="J12" s="333"/>
      <c r="K12" s="333"/>
      <c r="L12" s="333"/>
      <c r="M12" s="333"/>
      <c r="N12" s="333"/>
      <c r="O12" s="333"/>
      <c r="P12" s="333"/>
      <c r="Q12" s="334">
        <v>46460030142</v>
      </c>
      <c r="R12" s="334">
        <v>46460030142</v>
      </c>
    </row>
    <row r="13" spans="1:20" ht="3.75" customHeight="1" x14ac:dyDescent="0.2">
      <c r="A13" s="163"/>
      <c r="B13" s="164"/>
      <c r="E13" s="77"/>
      <c r="F13" s="77"/>
    </row>
    <row r="14" spans="1:20" ht="12.75" customHeight="1" x14ac:dyDescent="0.2">
      <c r="A14" s="165" t="s">
        <v>164</v>
      </c>
      <c r="B14" s="65"/>
      <c r="C14" s="65"/>
      <c r="D14" s="65"/>
      <c r="E14" s="1551"/>
      <c r="F14" s="847">
        <f>SUM($E$11:E12)</f>
        <v>0.6399999999999999</v>
      </c>
      <c r="G14" s="1406">
        <f>SUM($G$11:G12)</f>
        <v>3392</v>
      </c>
      <c r="H14" s="68"/>
      <c r="I14" s="16"/>
      <c r="J14" s="69"/>
      <c r="K14" s="70" t="s">
        <v>46</v>
      </c>
      <c r="L14" s="71">
        <f>SUM(L11:L12)</f>
        <v>0</v>
      </c>
      <c r="M14" s="71">
        <f>SUM(M11:M12)</f>
        <v>0</v>
      </c>
      <c r="N14" s="62"/>
      <c r="O14" s="70" t="s">
        <v>1</v>
      </c>
      <c r="P14" s="71">
        <f>SUM(P11:P12)</f>
        <v>0</v>
      </c>
      <c r="Q14" s="62"/>
    </row>
    <row r="15" spans="1:20" ht="12.75" customHeight="1" x14ac:dyDescent="0.2">
      <c r="A15" s="169" t="s">
        <v>47</v>
      </c>
      <c r="B15" s="74"/>
      <c r="C15" s="74"/>
      <c r="D15" s="74"/>
      <c r="E15" s="1552"/>
      <c r="F15" s="170">
        <f>SUMIF($H$11:H12,"melnais",$E$11:E12)</f>
        <v>0.6399999999999999</v>
      </c>
      <c r="G15" s="171">
        <f>SUMIF($H$11:H12,"melnais",$G$11:G12)</f>
        <v>3392</v>
      </c>
      <c r="H15" s="76"/>
      <c r="I15" s="77"/>
      <c r="J15" s="62"/>
      <c r="K15" s="62"/>
      <c r="L15" s="78"/>
      <c r="M15" s="78"/>
      <c r="N15" s="62"/>
      <c r="O15" s="62"/>
      <c r="P15" s="62"/>
      <c r="Q15" s="62"/>
    </row>
    <row r="16" spans="1:20" ht="12.75" customHeight="1" x14ac:dyDescent="0.2">
      <c r="A16" s="169" t="s">
        <v>48</v>
      </c>
      <c r="B16" s="74"/>
      <c r="C16" s="74"/>
      <c r="D16" s="74"/>
      <c r="E16" s="1552"/>
      <c r="F16" s="170">
        <f>SUMIF($H$11:H12,"bruģis",$E$11:E12)</f>
        <v>0</v>
      </c>
      <c r="G16" s="171">
        <f>SUMIF($H$11:H12,"bruģis",$G$11:G12)</f>
        <v>0</v>
      </c>
      <c r="I16" s="16"/>
      <c r="J16" s="62"/>
      <c r="N16" s="62"/>
      <c r="O16" s="62"/>
      <c r="P16" s="62"/>
      <c r="Q16" s="62"/>
    </row>
    <row r="17" spans="1:18" ht="12.75" customHeight="1" x14ac:dyDescent="0.2">
      <c r="A17" s="169" t="s">
        <v>49</v>
      </c>
      <c r="B17" s="74"/>
      <c r="C17" s="74"/>
      <c r="D17" s="74"/>
      <c r="E17" s="1552"/>
      <c r="F17" s="170">
        <f>SUMIF($H$11:H12,"grants",$E$11:E12)</f>
        <v>0</v>
      </c>
      <c r="G17" s="171">
        <f>SUMIF($H$11:H12,"grants",$G$11:G12)</f>
        <v>0</v>
      </c>
      <c r="I17" s="16"/>
      <c r="J17" s="62"/>
      <c r="N17" s="62"/>
      <c r="O17" s="62"/>
      <c r="P17" s="62"/>
      <c r="Q17" s="62"/>
    </row>
    <row r="18" spans="1:18" ht="12.75" customHeight="1" x14ac:dyDescent="0.2">
      <c r="A18" s="169" t="s">
        <v>50</v>
      </c>
      <c r="B18" s="74"/>
      <c r="C18" s="74"/>
      <c r="D18" s="74"/>
      <c r="E18" s="1552"/>
      <c r="F18" s="170">
        <f>SUMIF($H$11:H12,"cits segums",$E$11:E12)</f>
        <v>0</v>
      </c>
      <c r="G18" s="171">
        <f>SUMIF($H$11:H12,"cits segums",$G$11:G12)</f>
        <v>0</v>
      </c>
      <c r="H18" s="77"/>
      <c r="I18" s="16"/>
      <c r="J18" s="79"/>
      <c r="N18" s="62"/>
      <c r="O18" s="62"/>
      <c r="P18" s="62"/>
      <c r="Q18" s="62"/>
    </row>
    <row r="19" spans="1:18" ht="5.25" customHeight="1" x14ac:dyDescent="0.2">
      <c r="A19" s="9"/>
      <c r="B19" s="9"/>
      <c r="C19" s="9"/>
      <c r="D19" s="9"/>
      <c r="E19" s="80"/>
      <c r="F19" s="80"/>
      <c r="G19" s="172"/>
      <c r="H19" s="60"/>
      <c r="I19" s="16"/>
      <c r="J19" s="62"/>
      <c r="N19" s="62"/>
      <c r="O19" s="62"/>
      <c r="P19" s="62"/>
      <c r="Q19" s="62"/>
    </row>
    <row r="20" spans="1:18" ht="12.75" customHeight="1" x14ac:dyDescent="0.2">
      <c r="A20" s="5"/>
      <c r="B20" s="81" t="s">
        <v>51</v>
      </c>
      <c r="C20" s="1720" t="str">
        <f>KOPA!$A$31</f>
        <v>2022.gada 18.oktobris</v>
      </c>
      <c r="D20" s="1720"/>
      <c r="E20" s="1720"/>
      <c r="F20" s="82"/>
      <c r="G20" s="81"/>
      <c r="H20" s="81"/>
      <c r="I20" s="81"/>
      <c r="J20" s="82"/>
      <c r="K20" s="82"/>
      <c r="O20" s="62"/>
      <c r="P20" s="1725" t="s">
        <v>572</v>
      </c>
      <c r="Q20" s="1725"/>
      <c r="R20" s="1725"/>
    </row>
    <row r="21" spans="1:18" ht="12.75" customHeight="1" x14ac:dyDescent="0.2">
      <c r="A21" s="5"/>
      <c r="B21" s="81" t="s">
        <v>52</v>
      </c>
      <c r="C21" s="1720" t="s">
        <v>53</v>
      </c>
      <c r="D21" s="1720"/>
      <c r="E21" s="1720"/>
      <c r="F21" s="1720"/>
      <c r="G21" s="1720"/>
      <c r="H21" s="1720"/>
      <c r="I21" s="1720"/>
      <c r="J21" s="1720"/>
      <c r="K21" s="1720"/>
      <c r="M21" s="83"/>
      <c r="N21" s="83"/>
      <c r="O21" s="62"/>
      <c r="P21" s="1725"/>
      <c r="Q21" s="1725"/>
      <c r="R21" s="1725"/>
    </row>
    <row r="22" spans="1:18" ht="12.75" customHeight="1" x14ac:dyDescent="0.2">
      <c r="A22" s="5"/>
      <c r="B22" s="81"/>
      <c r="C22" s="1721" t="s">
        <v>54</v>
      </c>
      <c r="D22" s="1721"/>
      <c r="E22" s="1721"/>
      <c r="F22" s="1721"/>
      <c r="G22" s="1721"/>
      <c r="H22" s="1721"/>
      <c r="I22" s="1721"/>
      <c r="J22" s="1721"/>
      <c r="K22" s="1721"/>
      <c r="M22" s="1722" t="s">
        <v>55</v>
      </c>
      <c r="N22" s="1722"/>
      <c r="O22" s="62"/>
      <c r="P22" s="1725"/>
      <c r="Q22" s="1725"/>
      <c r="R22" s="1725"/>
    </row>
    <row r="23" spans="1:18" x14ac:dyDescent="0.2">
      <c r="A23" s="5"/>
      <c r="B23" s="6" t="s">
        <v>51</v>
      </c>
      <c r="C23" s="1728" t="str">
        <f>C20</f>
        <v>2022.gada 18.oktobris</v>
      </c>
      <c r="D23" s="1728"/>
      <c r="E23" s="1728"/>
      <c r="F23" s="82"/>
      <c r="G23" s="81"/>
      <c r="H23" s="81"/>
      <c r="I23" s="82"/>
      <c r="J23" s="82"/>
      <c r="K23" s="82"/>
      <c r="O23" s="62"/>
      <c r="P23" s="62"/>
      <c r="Q23" s="62"/>
    </row>
    <row r="24" spans="1:18" x14ac:dyDescent="0.2">
      <c r="A24" s="5"/>
      <c r="B24" s="6" t="s">
        <v>56</v>
      </c>
      <c r="C24" s="1720" t="str">
        <f>KOPA!$N$31</f>
        <v>Dobeles novada domes priekšsēdētājs Ivars Gorskis</v>
      </c>
      <c r="D24" s="1720"/>
      <c r="E24" s="1720"/>
      <c r="F24" s="1720"/>
      <c r="G24" s="1720"/>
      <c r="H24" s="1720"/>
      <c r="I24" s="1720"/>
      <c r="J24" s="1720"/>
      <c r="K24" s="1720"/>
      <c r="M24" s="83"/>
      <c r="N24" s="83"/>
      <c r="O24" s="62"/>
      <c r="P24" s="62"/>
      <c r="Q24" s="62"/>
    </row>
    <row r="25" spans="1:18" x14ac:dyDescent="0.2">
      <c r="A25" s="5"/>
      <c r="B25" s="6"/>
      <c r="C25" s="173"/>
      <c r="D25" s="173"/>
      <c r="E25" s="173"/>
      <c r="F25" s="173"/>
      <c r="G25" s="173"/>
      <c r="H25" s="173"/>
      <c r="I25" s="173"/>
      <c r="J25" s="173"/>
      <c r="K25" s="173"/>
      <c r="M25" s="1722" t="s">
        <v>55</v>
      </c>
      <c r="N25" s="1722"/>
      <c r="O25" s="62"/>
      <c r="P25" s="62"/>
      <c r="Q25" s="62"/>
    </row>
    <row r="26" spans="1:18" x14ac:dyDescent="0.2">
      <c r="A26" s="5"/>
      <c r="B26" s="6" t="s">
        <v>51</v>
      </c>
      <c r="C26" s="84" t="s">
        <v>57</v>
      </c>
      <c r="D26" s="84"/>
      <c r="E26" s="84"/>
      <c r="F26" s="81"/>
      <c r="G26" s="81"/>
      <c r="H26" s="81"/>
      <c r="I26" s="82"/>
      <c r="J26" s="82"/>
      <c r="K26" s="82"/>
      <c r="O26" s="62"/>
      <c r="P26" s="62"/>
      <c r="Q26" s="62"/>
    </row>
    <row r="27" spans="1:18" x14ac:dyDescent="0.2">
      <c r="A27" s="5"/>
      <c r="B27" s="6" t="s">
        <v>58</v>
      </c>
      <c r="C27" s="1720" t="s">
        <v>1088</v>
      </c>
      <c r="D27" s="1720"/>
      <c r="E27" s="1720"/>
      <c r="F27" s="1720"/>
      <c r="G27" s="1720"/>
      <c r="H27" s="1720"/>
      <c r="I27" s="1720"/>
      <c r="J27" s="1720"/>
      <c r="K27" s="1720"/>
      <c r="M27" s="83"/>
      <c r="N27" s="83"/>
      <c r="O27" s="62"/>
      <c r="P27" s="62"/>
      <c r="Q27" s="62"/>
    </row>
    <row r="28" spans="1:18" x14ac:dyDescent="0.2">
      <c r="B28" s="15"/>
      <c r="C28" s="9"/>
      <c r="E28" s="16"/>
      <c r="F28" s="16"/>
      <c r="G28" s="59"/>
      <c r="M28" s="1722" t="s">
        <v>55</v>
      </c>
      <c r="N28" s="1722"/>
    </row>
  </sheetData>
  <sheetProtection selectLockedCells="1" selectUnlockedCells="1"/>
  <mergeCells count="33"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  <mergeCell ref="O8:O9"/>
    <mergeCell ref="C20:E20"/>
    <mergeCell ref="C21:K21"/>
    <mergeCell ref="M25:N25"/>
    <mergeCell ref="M28:N28"/>
    <mergeCell ref="G8:G9"/>
    <mergeCell ref="H8:H9"/>
    <mergeCell ref="I8:I9"/>
    <mergeCell ref="J8:K8"/>
    <mergeCell ref="E8:F8"/>
    <mergeCell ref="E10:F10"/>
    <mergeCell ref="C27:K27"/>
    <mergeCell ref="P20:R22"/>
    <mergeCell ref="C23:E23"/>
    <mergeCell ref="C22:K22"/>
    <mergeCell ref="M22:N22"/>
    <mergeCell ref="C24:K24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18EFB-E0F4-4FCF-AB70-9AB1CBAB809B}">
  <sheetPr codeName="Sheet64">
    <tabColor theme="7" tint="0.59999389629810485"/>
  </sheetPr>
  <dimension ref="A1:T61"/>
  <sheetViews>
    <sheetView showGridLines="0" view="pageLayout" zoomScaleNormal="100" zoomScaleSheetLayoutView="100" workbookViewId="0">
      <selection activeCell="A6" sqref="A6:A9"/>
    </sheetView>
  </sheetViews>
  <sheetFormatPr defaultRowHeight="15" x14ac:dyDescent="0.2"/>
  <cols>
    <col min="1" max="1" width="3.5703125" style="860" customWidth="1"/>
    <col min="2" max="2" width="17.140625" style="841" customWidth="1"/>
    <col min="3" max="4" width="5.7109375" style="861" customWidth="1"/>
    <col min="5" max="6" width="6.42578125" style="862" customWidth="1"/>
    <col min="7" max="7" width="8.5703125" style="862" customWidth="1"/>
    <col min="8" max="8" width="9.5703125" style="861" customWidth="1"/>
    <col min="9" max="9" width="8.7109375" style="863" customWidth="1"/>
    <col min="10" max="10" width="5.7109375" style="863" customWidth="1"/>
    <col min="11" max="11" width="10.140625" style="863" customWidth="1"/>
    <col min="12" max="12" width="6" style="863" customWidth="1"/>
    <col min="13" max="13" width="8.5703125" style="863" customWidth="1"/>
    <col min="14" max="14" width="10.140625" style="863" customWidth="1"/>
    <col min="15" max="15" width="9.7109375" style="863" customWidth="1"/>
    <col min="16" max="16" width="8.5703125" style="863" customWidth="1"/>
    <col min="17" max="17" width="10.7109375" style="863" customWidth="1"/>
    <col min="18" max="18" width="12.85546875" style="861" customWidth="1"/>
    <col min="19" max="19" width="1.42578125" style="861" customWidth="1"/>
    <col min="20" max="16384" width="9.140625" style="861"/>
  </cols>
  <sheetData>
    <row r="1" spans="1:20" s="9" customFormat="1" ht="15" customHeight="1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02" t="s">
        <v>730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ht="11.25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  <c r="S6" s="946"/>
    </row>
    <row r="7" spans="1:20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  <c r="S7" s="946"/>
    </row>
    <row r="8" spans="1:20" ht="15.2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  <c r="S8" s="946"/>
    </row>
    <row r="9" spans="1:20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  <c r="S9" s="946"/>
    </row>
    <row r="10" spans="1:20" s="967" customFormat="1" ht="12" customHeight="1" x14ac:dyDescent="0.2">
      <c r="A10" s="19">
        <v>1</v>
      </c>
      <c r="B10" s="21">
        <v>2</v>
      </c>
      <c r="C10" s="19">
        <v>3</v>
      </c>
      <c r="D10" s="19">
        <v>4</v>
      </c>
      <c r="E10" s="1726">
        <v>5</v>
      </c>
      <c r="F10" s="1727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  <c r="S10" s="966"/>
    </row>
    <row r="11" spans="1:20" ht="12.75" customHeight="1" x14ac:dyDescent="0.2">
      <c r="A11" s="977">
        <v>1</v>
      </c>
      <c r="B11" s="1155" t="s">
        <v>598</v>
      </c>
      <c r="C11" s="873">
        <v>0</v>
      </c>
      <c r="D11" s="873">
        <v>0.38</v>
      </c>
      <c r="E11" s="1128">
        <v>0.38</v>
      </c>
      <c r="F11" s="1129"/>
      <c r="G11" s="981">
        <v>1505</v>
      </c>
      <c r="H11" s="1596" t="s">
        <v>44</v>
      </c>
      <c r="I11" s="873"/>
      <c r="J11" s="873"/>
      <c r="K11" s="873"/>
      <c r="L11" s="873"/>
      <c r="M11" s="873"/>
      <c r="N11" s="873"/>
      <c r="O11" s="873"/>
      <c r="P11" s="874"/>
      <c r="Q11" s="873"/>
      <c r="R11" s="981">
        <v>46500050375</v>
      </c>
      <c r="S11" s="839"/>
    </row>
    <row r="12" spans="1:20" ht="12.75" customHeight="1" x14ac:dyDescent="0.2">
      <c r="A12" s="987"/>
      <c r="B12" s="1171"/>
      <c r="C12" s="882">
        <v>0.38</v>
      </c>
      <c r="D12" s="882">
        <v>0.45</v>
      </c>
      <c r="E12" s="1145">
        <v>7.0000000000000007E-2</v>
      </c>
      <c r="F12" s="1146">
        <f>SUM(E11:E12)</f>
        <v>0.45</v>
      </c>
      <c r="G12" s="991">
        <v>245</v>
      </c>
      <c r="H12" s="1602" t="s">
        <v>42</v>
      </c>
      <c r="I12" s="882"/>
      <c r="J12" s="882"/>
      <c r="K12" s="882"/>
      <c r="L12" s="882"/>
      <c r="M12" s="882"/>
      <c r="N12" s="882"/>
      <c r="O12" s="882"/>
      <c r="P12" s="883"/>
      <c r="Q12" s="882"/>
      <c r="R12" s="991">
        <v>46500050375</v>
      </c>
      <c r="S12" s="839"/>
    </row>
    <row r="13" spans="1:20" ht="12.75" customHeight="1" x14ac:dyDescent="0.2">
      <c r="A13" s="977">
        <v>2</v>
      </c>
      <c r="B13" s="1130" t="s">
        <v>690</v>
      </c>
      <c r="C13" s="1131">
        <v>0</v>
      </c>
      <c r="D13" s="1131">
        <v>0.23599999999999999</v>
      </c>
      <c r="E13" s="1132">
        <v>0.23599999999999999</v>
      </c>
      <c r="F13" s="1129">
        <f t="shared" ref="F13:F17" si="0">E13</f>
        <v>0.23599999999999999</v>
      </c>
      <c r="G13" s="977">
        <v>944</v>
      </c>
      <c r="H13" s="1607" t="s">
        <v>42</v>
      </c>
      <c r="I13" s="1131"/>
      <c r="J13" s="1131"/>
      <c r="K13" s="1131"/>
      <c r="L13" s="1131"/>
      <c r="M13" s="1131"/>
      <c r="N13" s="1131"/>
      <c r="O13" s="1131"/>
      <c r="P13" s="1133"/>
      <c r="Q13" s="1131"/>
      <c r="R13" s="977">
        <v>46500050376</v>
      </c>
      <c r="S13" s="839"/>
    </row>
    <row r="14" spans="1:20" ht="12.75" customHeight="1" x14ac:dyDescent="0.2">
      <c r="A14" s="970">
        <v>3</v>
      </c>
      <c r="B14" s="1130" t="s">
        <v>212</v>
      </c>
      <c r="C14" s="890">
        <v>0.04</v>
      </c>
      <c r="D14" s="890">
        <v>0.28399999999999997</v>
      </c>
      <c r="E14" s="1134">
        <v>0.24399999999999999</v>
      </c>
      <c r="F14" s="1129">
        <f t="shared" si="0"/>
        <v>0.24399999999999999</v>
      </c>
      <c r="G14" s="970">
        <v>900</v>
      </c>
      <c r="H14" s="1608" t="s">
        <v>44</v>
      </c>
      <c r="I14" s="890"/>
      <c r="J14" s="890"/>
      <c r="K14" s="890"/>
      <c r="L14" s="890"/>
      <c r="M14" s="890"/>
      <c r="N14" s="890"/>
      <c r="O14" s="890"/>
      <c r="P14" s="891"/>
      <c r="Q14" s="890"/>
      <c r="R14" s="970">
        <v>46500050370</v>
      </c>
      <c r="S14" s="839"/>
    </row>
    <row r="15" spans="1:20" ht="12.75" customHeight="1" x14ac:dyDescent="0.2">
      <c r="A15" s="970">
        <v>4</v>
      </c>
      <c r="B15" s="1135" t="s">
        <v>691</v>
      </c>
      <c r="C15" s="890">
        <v>0</v>
      </c>
      <c r="D15" s="890">
        <v>0.14799999999999999</v>
      </c>
      <c r="E15" s="1134">
        <v>0.14799999999999999</v>
      </c>
      <c r="F15" s="1129">
        <f t="shared" si="0"/>
        <v>0.14799999999999999</v>
      </c>
      <c r="G15" s="970">
        <v>518</v>
      </c>
      <c r="H15" s="1603" t="s">
        <v>42</v>
      </c>
      <c r="I15" s="890"/>
      <c r="J15" s="890"/>
      <c r="K15" s="890"/>
      <c r="L15" s="890"/>
      <c r="M15" s="890"/>
      <c r="N15" s="890"/>
      <c r="O15" s="890"/>
      <c r="P15" s="891"/>
      <c r="Q15" s="890"/>
      <c r="R15" s="970">
        <v>46500050369</v>
      </c>
      <c r="S15" s="839"/>
    </row>
    <row r="16" spans="1:20" ht="12.75" customHeight="1" x14ac:dyDescent="0.2">
      <c r="A16" s="1062">
        <v>5</v>
      </c>
      <c r="B16" s="1136" t="s">
        <v>692</v>
      </c>
      <c r="C16" s="890">
        <v>0</v>
      </c>
      <c r="D16" s="890">
        <v>0.80500000000000005</v>
      </c>
      <c r="E16" s="1134">
        <v>0.80500000000000005</v>
      </c>
      <c r="F16" s="1129">
        <f t="shared" si="0"/>
        <v>0.80500000000000005</v>
      </c>
      <c r="G16" s="970">
        <v>3591</v>
      </c>
      <c r="H16" s="1603" t="s">
        <v>42</v>
      </c>
      <c r="I16" s="890"/>
      <c r="J16" s="890"/>
      <c r="K16" s="890"/>
      <c r="L16" s="890"/>
      <c r="M16" s="890"/>
      <c r="N16" s="890"/>
      <c r="O16" s="890"/>
      <c r="P16" s="891"/>
      <c r="Q16" s="890"/>
      <c r="R16" s="970">
        <v>46500010315</v>
      </c>
      <c r="S16" s="839"/>
    </row>
    <row r="17" spans="1:19" ht="12.75" customHeight="1" x14ac:dyDescent="0.2">
      <c r="A17" s="982">
        <v>6</v>
      </c>
      <c r="B17" s="1137" t="s">
        <v>154</v>
      </c>
      <c r="C17" s="922">
        <v>0</v>
      </c>
      <c r="D17" s="922">
        <v>0.27500000000000002</v>
      </c>
      <c r="E17" s="1138">
        <v>0.27500000000000002</v>
      </c>
      <c r="F17" s="1129">
        <f t="shared" si="0"/>
        <v>0.27500000000000002</v>
      </c>
      <c r="G17" s="987">
        <v>990</v>
      </c>
      <c r="H17" s="1609" t="s">
        <v>44</v>
      </c>
      <c r="I17" s="922"/>
      <c r="J17" s="922"/>
      <c r="K17" s="922"/>
      <c r="L17" s="922"/>
      <c r="M17" s="922"/>
      <c r="N17" s="922"/>
      <c r="O17" s="922"/>
      <c r="P17" s="923"/>
      <c r="Q17" s="922"/>
      <c r="R17" s="987">
        <v>46500050374</v>
      </c>
      <c r="S17" s="839"/>
    </row>
    <row r="18" spans="1:19" ht="12.75" customHeight="1" x14ac:dyDescent="0.2">
      <c r="A18" s="977">
        <v>7</v>
      </c>
      <c r="B18" s="1139" t="s">
        <v>347</v>
      </c>
      <c r="C18" s="873">
        <v>0</v>
      </c>
      <c r="D18" s="873">
        <v>0.06</v>
      </c>
      <c r="E18" s="1128">
        <v>0.06</v>
      </c>
      <c r="F18" s="1129"/>
      <c r="G18" s="981">
        <v>228</v>
      </c>
      <c r="H18" s="1601" t="s">
        <v>44</v>
      </c>
      <c r="I18" s="873"/>
      <c r="J18" s="873"/>
      <c r="K18" s="873"/>
      <c r="L18" s="873"/>
      <c r="M18" s="873"/>
      <c r="N18" s="873"/>
      <c r="O18" s="873"/>
      <c r="P18" s="874"/>
      <c r="Q18" s="873"/>
      <c r="R18" s="981">
        <v>46500050379</v>
      </c>
      <c r="S18" s="839"/>
    </row>
    <row r="19" spans="1:19" ht="12.75" customHeight="1" x14ac:dyDescent="0.2">
      <c r="A19" s="982"/>
      <c r="B19" s="1140"/>
      <c r="C19" s="907">
        <v>0.06</v>
      </c>
      <c r="D19" s="907">
        <v>0.47</v>
      </c>
      <c r="E19" s="1141">
        <v>0.41</v>
      </c>
      <c r="F19" s="1142"/>
      <c r="G19" s="986">
        <v>1558</v>
      </c>
      <c r="H19" s="1598" t="s">
        <v>42</v>
      </c>
      <c r="I19" s="907"/>
      <c r="J19" s="907"/>
      <c r="K19" s="907"/>
      <c r="L19" s="907"/>
      <c r="M19" s="907"/>
      <c r="N19" s="907"/>
      <c r="O19" s="907"/>
      <c r="P19" s="908"/>
      <c r="Q19" s="907"/>
      <c r="R19" s="986">
        <v>46500050379</v>
      </c>
      <c r="S19" s="839"/>
    </row>
    <row r="20" spans="1:19" ht="12.75" customHeight="1" x14ac:dyDescent="0.2">
      <c r="A20" s="982"/>
      <c r="B20" s="1143"/>
      <c r="C20" s="907">
        <f>D19</f>
        <v>0.47</v>
      </c>
      <c r="D20" s="907">
        <f>E20+C20</f>
        <v>0.52500000000000002</v>
      </c>
      <c r="E20" s="1141">
        <v>5.5E-2</v>
      </c>
      <c r="F20" s="1142">
        <f>SUM(E18:E20)</f>
        <v>0.52500000000000002</v>
      </c>
      <c r="G20" s="986">
        <v>215</v>
      </c>
      <c r="H20" s="1598" t="s">
        <v>42</v>
      </c>
      <c r="I20" s="907"/>
      <c r="J20" s="907"/>
      <c r="K20" s="907"/>
      <c r="L20" s="907"/>
      <c r="M20" s="907"/>
      <c r="N20" s="907"/>
      <c r="O20" s="907"/>
      <c r="P20" s="908"/>
      <c r="Q20" s="907"/>
      <c r="R20" s="986">
        <v>46500050377</v>
      </c>
      <c r="S20" s="839"/>
    </row>
    <row r="21" spans="1:19" ht="12.75" customHeight="1" x14ac:dyDescent="0.2">
      <c r="A21" s="987"/>
      <c r="B21" s="1144" t="s">
        <v>606</v>
      </c>
      <c r="C21" s="882">
        <v>0</v>
      </c>
      <c r="D21" s="882">
        <v>0.152</v>
      </c>
      <c r="E21" s="1145">
        <v>0.152</v>
      </c>
      <c r="F21" s="1146">
        <f>E21</f>
        <v>0.152</v>
      </c>
      <c r="G21" s="991">
        <v>562</v>
      </c>
      <c r="H21" s="1602" t="s">
        <v>42</v>
      </c>
      <c r="I21" s="882"/>
      <c r="J21" s="882"/>
      <c r="K21" s="882"/>
      <c r="L21" s="882"/>
      <c r="M21" s="882"/>
      <c r="N21" s="882"/>
      <c r="O21" s="882"/>
      <c r="P21" s="883"/>
      <c r="Q21" s="882"/>
      <c r="R21" s="991">
        <v>46500050379</v>
      </c>
      <c r="S21" s="839"/>
    </row>
    <row r="22" spans="1:19" ht="12.75" customHeight="1" x14ac:dyDescent="0.2">
      <c r="A22" s="977">
        <v>8</v>
      </c>
      <c r="B22" s="1139" t="s">
        <v>350</v>
      </c>
      <c r="C22" s="873">
        <v>0</v>
      </c>
      <c r="D22" s="873">
        <v>0.59</v>
      </c>
      <c r="E22" s="1128">
        <v>0.59</v>
      </c>
      <c r="F22" s="1129">
        <v>0.59</v>
      </c>
      <c r="G22" s="981">
        <v>2205</v>
      </c>
      <c r="H22" s="1601" t="s">
        <v>42</v>
      </c>
      <c r="I22" s="873"/>
      <c r="J22" s="873"/>
      <c r="K22" s="873"/>
      <c r="L22" s="873"/>
      <c r="M22" s="873"/>
      <c r="N22" s="873"/>
      <c r="O22" s="873"/>
      <c r="P22" s="874"/>
      <c r="Q22" s="873"/>
      <c r="R22" s="981">
        <v>46500050451</v>
      </c>
      <c r="S22" s="839"/>
    </row>
    <row r="23" spans="1:19" ht="12.75" customHeight="1" x14ac:dyDescent="0.2">
      <c r="A23" s="970">
        <v>9</v>
      </c>
      <c r="B23" s="1130" t="s">
        <v>693</v>
      </c>
      <c r="C23" s="890">
        <v>0</v>
      </c>
      <c r="D23" s="890">
        <v>0.67900000000000005</v>
      </c>
      <c r="E23" s="1134">
        <v>0.67900000000000005</v>
      </c>
      <c r="F23" s="1147">
        <f>E23</f>
        <v>0.67900000000000005</v>
      </c>
      <c r="G23" s="970">
        <v>3346</v>
      </c>
      <c r="H23" s="1608" t="s">
        <v>44</v>
      </c>
      <c r="I23" s="890"/>
      <c r="J23" s="890"/>
      <c r="K23" s="890"/>
      <c r="L23" s="890"/>
      <c r="M23" s="890"/>
      <c r="N23" s="890"/>
      <c r="O23" s="890"/>
      <c r="P23" s="891"/>
      <c r="Q23" s="890"/>
      <c r="R23" s="970">
        <v>46500050368</v>
      </c>
      <c r="S23" s="839"/>
    </row>
    <row r="24" spans="1:19" ht="12.75" customHeight="1" x14ac:dyDescent="0.2">
      <c r="A24" s="982">
        <v>10</v>
      </c>
      <c r="B24" s="1137" t="s">
        <v>694</v>
      </c>
      <c r="C24" s="931">
        <v>0</v>
      </c>
      <c r="D24" s="931">
        <v>0.17</v>
      </c>
      <c r="E24" s="1148">
        <v>0.17</v>
      </c>
      <c r="F24" s="1147">
        <f t="shared" ref="F24:F27" si="1">E24</f>
        <v>0.17</v>
      </c>
      <c r="G24" s="982">
        <v>510</v>
      </c>
      <c r="H24" s="1610" t="s">
        <v>42</v>
      </c>
      <c r="I24" s="931"/>
      <c r="J24" s="931"/>
      <c r="K24" s="931"/>
      <c r="L24" s="931"/>
      <c r="M24" s="931"/>
      <c r="N24" s="931"/>
      <c r="O24" s="931"/>
      <c r="P24" s="932"/>
      <c r="Q24" s="931"/>
      <c r="R24" s="982">
        <v>46500050371</v>
      </c>
      <c r="S24" s="839"/>
    </row>
    <row r="25" spans="1:19" ht="12.75" customHeight="1" x14ac:dyDescent="0.2">
      <c r="A25" s="977">
        <v>11</v>
      </c>
      <c r="B25" s="1140" t="s">
        <v>363</v>
      </c>
      <c r="C25" s="1131">
        <v>0</v>
      </c>
      <c r="D25" s="1131">
        <v>0.34499999999999997</v>
      </c>
      <c r="E25" s="1132">
        <v>0.34499999999999997</v>
      </c>
      <c r="F25" s="1147">
        <f t="shared" si="1"/>
        <v>0.34499999999999997</v>
      </c>
      <c r="G25" s="977">
        <v>932</v>
      </c>
      <c r="H25" s="1607" t="s">
        <v>42</v>
      </c>
      <c r="I25" s="1131"/>
      <c r="J25" s="1131"/>
      <c r="K25" s="1131"/>
      <c r="L25" s="1131"/>
      <c r="M25" s="1131"/>
      <c r="N25" s="1131"/>
      <c r="O25" s="1131"/>
      <c r="P25" s="1133"/>
      <c r="Q25" s="1131"/>
      <c r="R25" s="977">
        <v>46500010336</v>
      </c>
      <c r="S25" s="839"/>
    </row>
    <row r="26" spans="1:19" ht="12.75" customHeight="1" x14ac:dyDescent="0.2">
      <c r="A26" s="977">
        <v>12</v>
      </c>
      <c r="B26" s="1139" t="s">
        <v>695</v>
      </c>
      <c r="C26" s="873">
        <v>0</v>
      </c>
      <c r="D26" s="873">
        <v>0.30499999999999999</v>
      </c>
      <c r="E26" s="1128">
        <v>0.30499999999999999</v>
      </c>
      <c r="F26" s="1147">
        <f t="shared" si="1"/>
        <v>0.30499999999999999</v>
      </c>
      <c r="G26" s="981">
        <v>1464</v>
      </c>
      <c r="H26" s="1601" t="s">
        <v>42</v>
      </c>
      <c r="I26" s="873"/>
      <c r="J26" s="873"/>
      <c r="K26" s="873"/>
      <c r="L26" s="873"/>
      <c r="M26" s="873"/>
      <c r="N26" s="873"/>
      <c r="O26" s="873"/>
      <c r="P26" s="874"/>
      <c r="Q26" s="873"/>
      <c r="R26" s="981">
        <v>46500050378</v>
      </c>
      <c r="S26" s="839"/>
    </row>
    <row r="27" spans="1:19" ht="12.75" customHeight="1" x14ac:dyDescent="0.2">
      <c r="A27" s="977">
        <v>13</v>
      </c>
      <c r="B27" s="1139" t="s">
        <v>216</v>
      </c>
      <c r="C27" s="1131">
        <v>0</v>
      </c>
      <c r="D27" s="1131">
        <v>0.12</v>
      </c>
      <c r="E27" s="1132">
        <v>0.12</v>
      </c>
      <c r="F27" s="1147">
        <f t="shared" si="1"/>
        <v>0.12</v>
      </c>
      <c r="G27" s="977">
        <v>360</v>
      </c>
      <c r="H27" s="1607" t="s">
        <v>10</v>
      </c>
      <c r="I27" s="1131"/>
      <c r="J27" s="1131"/>
      <c r="K27" s="1131"/>
      <c r="L27" s="1131"/>
      <c r="M27" s="1131"/>
      <c r="N27" s="1131"/>
      <c r="O27" s="1131"/>
      <c r="P27" s="1133"/>
      <c r="Q27" s="1131"/>
      <c r="R27" s="977">
        <v>46500050372</v>
      </c>
      <c r="S27" s="839"/>
    </row>
    <row r="28" spans="1:19" ht="12.75" customHeight="1" x14ac:dyDescent="0.2">
      <c r="A28" s="977">
        <v>14</v>
      </c>
      <c r="B28" s="1139" t="s">
        <v>696</v>
      </c>
      <c r="C28" s="873">
        <v>0</v>
      </c>
      <c r="D28" s="873">
        <v>0.308</v>
      </c>
      <c r="E28" s="1128">
        <v>0.308</v>
      </c>
      <c r="F28" s="1129"/>
      <c r="G28" s="981">
        <v>1725</v>
      </c>
      <c r="H28" s="1601" t="s">
        <v>44</v>
      </c>
      <c r="I28" s="873"/>
      <c r="J28" s="873"/>
      <c r="K28" s="873"/>
      <c r="L28" s="873"/>
      <c r="M28" s="873"/>
      <c r="N28" s="873"/>
      <c r="O28" s="873"/>
      <c r="P28" s="874">
        <v>374</v>
      </c>
      <c r="Q28" s="873"/>
      <c r="R28" s="981">
        <v>46500050388</v>
      </c>
      <c r="S28" s="839"/>
    </row>
    <row r="29" spans="1:19" ht="12.75" customHeight="1" x14ac:dyDescent="0.2">
      <c r="A29" s="987"/>
      <c r="B29" s="1149"/>
      <c r="C29" s="882">
        <v>0.308</v>
      </c>
      <c r="D29" s="882">
        <v>0.45300000000000001</v>
      </c>
      <c r="E29" s="1145">
        <v>0.14499999999999999</v>
      </c>
      <c r="F29" s="1146">
        <f>SUM(E28:E29)</f>
        <v>0.45299999999999996</v>
      </c>
      <c r="G29" s="991">
        <v>725</v>
      </c>
      <c r="H29" s="1602" t="s">
        <v>42</v>
      </c>
      <c r="I29" s="882"/>
      <c r="J29" s="882"/>
      <c r="K29" s="882"/>
      <c r="L29" s="882"/>
      <c r="M29" s="882"/>
      <c r="N29" s="882"/>
      <c r="O29" s="882"/>
      <c r="P29" s="883"/>
      <c r="Q29" s="882"/>
      <c r="R29" s="991">
        <v>46500050438</v>
      </c>
      <c r="S29" s="839"/>
    </row>
    <row r="30" spans="1:19" ht="12.75" customHeight="1" x14ac:dyDescent="0.2">
      <c r="A30" s="1150">
        <v>15</v>
      </c>
      <c r="B30" s="1140" t="s">
        <v>697</v>
      </c>
      <c r="C30" s="931">
        <v>0</v>
      </c>
      <c r="D30" s="931">
        <v>0.23200000000000001</v>
      </c>
      <c r="E30" s="1148">
        <v>0.23200000000000001</v>
      </c>
      <c r="F30" s="1151">
        <f>E30</f>
        <v>0.23200000000000001</v>
      </c>
      <c r="G30" s="982">
        <v>742</v>
      </c>
      <c r="H30" s="1610" t="s">
        <v>42</v>
      </c>
      <c r="I30" s="931"/>
      <c r="J30" s="931"/>
      <c r="K30" s="931"/>
      <c r="L30" s="931"/>
      <c r="M30" s="931"/>
      <c r="N30" s="931"/>
      <c r="O30" s="931"/>
      <c r="P30" s="932">
        <v>62</v>
      </c>
      <c r="Q30" s="931"/>
      <c r="R30" s="982">
        <v>46500050381</v>
      </c>
      <c r="S30" s="839"/>
    </row>
    <row r="31" spans="1:19" ht="12.75" customHeight="1" x14ac:dyDescent="0.2">
      <c r="A31" s="1152">
        <v>16</v>
      </c>
      <c r="B31" s="1135" t="s">
        <v>371</v>
      </c>
      <c r="C31" s="890">
        <v>0</v>
      </c>
      <c r="D31" s="890">
        <v>0.64500000000000002</v>
      </c>
      <c r="E31" s="1134">
        <v>0.64500000000000002</v>
      </c>
      <c r="F31" s="1147">
        <f t="shared" ref="F31:F32" si="2">E31</f>
        <v>0.64500000000000002</v>
      </c>
      <c r="G31" s="970">
        <v>3427</v>
      </c>
      <c r="H31" s="1603" t="s">
        <v>42</v>
      </c>
      <c r="I31" s="890"/>
      <c r="J31" s="890"/>
      <c r="K31" s="890"/>
      <c r="L31" s="890"/>
      <c r="M31" s="890"/>
      <c r="N31" s="890"/>
      <c r="O31" s="890"/>
      <c r="P31" s="891"/>
      <c r="Q31" s="890"/>
      <c r="R31" s="970">
        <v>46500050389</v>
      </c>
      <c r="S31" s="839"/>
    </row>
    <row r="32" spans="1:19" ht="12.75" customHeight="1" x14ac:dyDescent="0.2">
      <c r="A32" s="987">
        <v>17</v>
      </c>
      <c r="B32" s="1137" t="s">
        <v>145</v>
      </c>
      <c r="C32" s="922">
        <v>0</v>
      </c>
      <c r="D32" s="922">
        <v>0.42</v>
      </c>
      <c r="E32" s="1138">
        <v>0.42</v>
      </c>
      <c r="F32" s="1147">
        <f t="shared" si="2"/>
        <v>0.42</v>
      </c>
      <c r="G32" s="987">
        <v>1932</v>
      </c>
      <c r="H32" s="1609" t="s">
        <v>44</v>
      </c>
      <c r="I32" s="922"/>
      <c r="J32" s="922"/>
      <c r="K32" s="922"/>
      <c r="L32" s="922"/>
      <c r="M32" s="922"/>
      <c r="N32" s="922"/>
      <c r="O32" s="922"/>
      <c r="P32" s="923"/>
      <c r="Q32" s="922"/>
      <c r="R32" s="987">
        <v>46500050373</v>
      </c>
      <c r="S32" s="839"/>
    </row>
    <row r="33" spans="1:19" ht="12.75" customHeight="1" x14ac:dyDescent="0.2">
      <c r="A33" s="977">
        <v>18</v>
      </c>
      <c r="B33" s="1139" t="s">
        <v>698</v>
      </c>
      <c r="C33" s="873">
        <v>0</v>
      </c>
      <c r="D33" s="873">
        <v>0.432</v>
      </c>
      <c r="E33" s="1128">
        <v>0.432</v>
      </c>
      <c r="F33" s="1129"/>
      <c r="G33" s="981">
        <v>2177</v>
      </c>
      <c r="H33" s="1596" t="s">
        <v>44</v>
      </c>
      <c r="I33" s="873"/>
      <c r="J33" s="873"/>
      <c r="K33" s="1153"/>
      <c r="L33" s="874"/>
      <c r="M33" s="874"/>
      <c r="N33" s="873"/>
      <c r="O33" s="873"/>
      <c r="P33" s="874"/>
      <c r="Q33" s="873"/>
      <c r="R33" s="981">
        <v>46500050383</v>
      </c>
      <c r="S33" s="839"/>
    </row>
    <row r="34" spans="1:19" ht="12.75" customHeight="1" x14ac:dyDescent="0.2">
      <c r="A34" s="982"/>
      <c r="B34" s="1140"/>
      <c r="C34" s="931">
        <v>0.432</v>
      </c>
      <c r="D34" s="931">
        <v>0.49099999999999999</v>
      </c>
      <c r="E34" s="1148">
        <v>5.8999999999999997E-2</v>
      </c>
      <c r="F34" s="1151"/>
      <c r="G34" s="982">
        <v>148</v>
      </c>
      <c r="H34" s="1610" t="s">
        <v>42</v>
      </c>
      <c r="I34" s="931"/>
      <c r="J34" s="931"/>
      <c r="K34" s="907"/>
      <c r="L34" s="932"/>
      <c r="M34" s="932"/>
      <c r="N34" s="931"/>
      <c r="O34" s="931"/>
      <c r="P34" s="932"/>
      <c r="Q34" s="931"/>
      <c r="R34" s="982">
        <v>46500050383</v>
      </c>
      <c r="S34" s="839"/>
    </row>
    <row r="35" spans="1:19" ht="12.75" customHeight="1" x14ac:dyDescent="0.2">
      <c r="A35" s="987"/>
      <c r="B35" s="1137"/>
      <c r="C35" s="882">
        <v>0.503</v>
      </c>
      <c r="D35" s="882">
        <v>0.52600000000000002</v>
      </c>
      <c r="E35" s="1145">
        <v>2.3E-2</v>
      </c>
      <c r="F35" s="1146">
        <f>SUM(E33:E35)</f>
        <v>0.51400000000000001</v>
      </c>
      <c r="G35" s="991">
        <v>58</v>
      </c>
      <c r="H35" s="1602" t="s">
        <v>42</v>
      </c>
      <c r="I35" s="882"/>
      <c r="J35" s="882"/>
      <c r="K35" s="882"/>
      <c r="L35" s="882"/>
      <c r="M35" s="882"/>
      <c r="N35" s="882"/>
      <c r="O35" s="882"/>
      <c r="P35" s="883"/>
      <c r="Q35" s="882"/>
      <c r="R35" s="991">
        <v>46500050383</v>
      </c>
      <c r="S35" s="839"/>
    </row>
    <row r="36" spans="1:19" ht="12.75" customHeight="1" x14ac:dyDescent="0.2">
      <c r="A36" s="977">
        <v>19</v>
      </c>
      <c r="B36" s="1139" t="s">
        <v>377</v>
      </c>
      <c r="C36" s="873">
        <v>0</v>
      </c>
      <c r="D36" s="873">
        <v>0.17199999999999999</v>
      </c>
      <c r="E36" s="1128">
        <v>0.17199999999999999</v>
      </c>
      <c r="F36" s="1129"/>
      <c r="G36" s="981">
        <v>1072</v>
      </c>
      <c r="H36" s="1601" t="s">
        <v>44</v>
      </c>
      <c r="I36" s="873"/>
      <c r="J36" s="873"/>
      <c r="K36" s="873"/>
      <c r="L36" s="873"/>
      <c r="M36" s="873"/>
      <c r="N36" s="873"/>
      <c r="O36" s="873"/>
      <c r="P36" s="874">
        <v>90</v>
      </c>
      <c r="Q36" s="873"/>
      <c r="R36" s="981">
        <v>46500050390</v>
      </c>
      <c r="S36" s="839"/>
    </row>
    <row r="37" spans="1:19" ht="12.75" customHeight="1" x14ac:dyDescent="0.2">
      <c r="A37" s="987"/>
      <c r="B37" s="1137"/>
      <c r="C37" s="882">
        <v>0.17599999999999999</v>
      </c>
      <c r="D37" s="882">
        <v>0.44400000000000001</v>
      </c>
      <c r="E37" s="1145">
        <v>0.26800000000000002</v>
      </c>
      <c r="F37" s="1146">
        <f>SUM(E36:E37)</f>
        <v>0.44</v>
      </c>
      <c r="G37" s="991">
        <v>1129</v>
      </c>
      <c r="H37" s="1597" t="s">
        <v>44</v>
      </c>
      <c r="I37" s="882"/>
      <c r="J37" s="882"/>
      <c r="K37" s="882"/>
      <c r="L37" s="882"/>
      <c r="M37" s="882"/>
      <c r="N37" s="882"/>
      <c r="O37" s="882"/>
      <c r="P37" s="883"/>
      <c r="Q37" s="882"/>
      <c r="R37" s="991">
        <v>46500050382</v>
      </c>
      <c r="S37" s="839"/>
    </row>
    <row r="38" spans="1:19" ht="12.75" customHeight="1" x14ac:dyDescent="0.2">
      <c r="A38" s="970">
        <v>20</v>
      </c>
      <c r="B38" s="1130" t="s">
        <v>629</v>
      </c>
      <c r="C38" s="1154">
        <v>0.13</v>
      </c>
      <c r="D38" s="1154">
        <v>0.34599999999999997</v>
      </c>
      <c r="E38" s="1134">
        <v>0.216</v>
      </c>
      <c r="F38" s="1147">
        <f>E38</f>
        <v>0.216</v>
      </c>
      <c r="G38" s="970">
        <v>1901</v>
      </c>
      <c r="H38" s="1611" t="s">
        <v>44</v>
      </c>
      <c r="I38" s="890"/>
      <c r="J38" s="890"/>
      <c r="K38" s="890"/>
      <c r="L38" s="890"/>
      <c r="M38" s="890"/>
      <c r="N38" s="890"/>
      <c r="O38" s="890"/>
      <c r="P38" s="891">
        <v>608</v>
      </c>
      <c r="Q38" s="890"/>
      <c r="R38" s="970">
        <v>46500050385</v>
      </c>
      <c r="S38" s="839"/>
    </row>
    <row r="39" spans="1:19" ht="12.75" customHeight="1" x14ac:dyDescent="0.2">
      <c r="A39" s="977">
        <v>21</v>
      </c>
      <c r="B39" s="1155" t="s">
        <v>699</v>
      </c>
      <c r="C39" s="873">
        <v>0</v>
      </c>
      <c r="D39" s="873">
        <v>0.08</v>
      </c>
      <c r="E39" s="1128">
        <v>0.08</v>
      </c>
      <c r="F39" s="1129"/>
      <c r="G39" s="981">
        <v>280</v>
      </c>
      <c r="H39" s="1601" t="s">
        <v>44</v>
      </c>
      <c r="I39" s="873"/>
      <c r="J39" s="873"/>
      <c r="K39" s="873"/>
      <c r="L39" s="873"/>
      <c r="M39" s="873"/>
      <c r="N39" s="873"/>
      <c r="O39" s="873"/>
      <c r="P39" s="874"/>
      <c r="Q39" s="873"/>
      <c r="R39" s="981">
        <v>46500050445</v>
      </c>
      <c r="S39" s="839"/>
    </row>
    <row r="40" spans="1:19" ht="12.75" customHeight="1" x14ac:dyDescent="0.2">
      <c r="A40" s="982"/>
      <c r="B40" s="1156"/>
      <c r="C40" s="907">
        <v>0.08</v>
      </c>
      <c r="D40" s="907">
        <v>0.28699999999999998</v>
      </c>
      <c r="E40" s="1141">
        <v>0.20699999999999999</v>
      </c>
      <c r="F40" s="1142"/>
      <c r="G40" s="986">
        <v>725</v>
      </c>
      <c r="H40" s="1598" t="s">
        <v>44</v>
      </c>
      <c r="I40" s="907"/>
      <c r="J40" s="907"/>
      <c r="K40" s="907"/>
      <c r="L40" s="907"/>
      <c r="M40" s="907"/>
      <c r="N40" s="907"/>
      <c r="O40" s="907"/>
      <c r="P40" s="908">
        <v>303</v>
      </c>
      <c r="Q40" s="907"/>
      <c r="R40" s="986">
        <v>46500050387</v>
      </c>
      <c r="S40" s="839"/>
    </row>
    <row r="41" spans="1:19" ht="12.75" customHeight="1" x14ac:dyDescent="0.2">
      <c r="A41" s="987"/>
      <c r="B41" s="1157"/>
      <c r="C41" s="882">
        <f>D40</f>
        <v>0.28699999999999998</v>
      </c>
      <c r="D41" s="882">
        <v>0.622</v>
      </c>
      <c r="E41" s="1145">
        <v>0.33500000000000002</v>
      </c>
      <c r="F41" s="1146">
        <f>SUM(E39:E41)</f>
        <v>0.622</v>
      </c>
      <c r="G41" s="991">
        <v>2421</v>
      </c>
      <c r="H41" s="1602" t="s">
        <v>44</v>
      </c>
      <c r="I41" s="882"/>
      <c r="J41" s="882"/>
      <c r="K41" s="882"/>
      <c r="L41" s="882"/>
      <c r="M41" s="882"/>
      <c r="N41" s="882"/>
      <c r="O41" s="882"/>
      <c r="P41" s="883"/>
      <c r="Q41" s="882"/>
      <c r="R41" s="991">
        <v>46500050395</v>
      </c>
      <c r="S41" s="839"/>
    </row>
    <row r="42" spans="1:19" ht="12.75" customHeight="1" x14ac:dyDescent="0.2">
      <c r="A42" s="982">
        <v>22</v>
      </c>
      <c r="B42" s="1140" t="s">
        <v>700</v>
      </c>
      <c r="C42" s="931">
        <v>0</v>
      </c>
      <c r="D42" s="931">
        <v>0.21</v>
      </c>
      <c r="E42" s="1148">
        <v>0.21</v>
      </c>
      <c r="F42" s="1151">
        <f>E42</f>
        <v>0.21</v>
      </c>
      <c r="G42" s="982">
        <v>945</v>
      </c>
      <c r="H42" s="1610" t="s">
        <v>44</v>
      </c>
      <c r="I42" s="931"/>
      <c r="J42" s="931"/>
      <c r="K42" s="931"/>
      <c r="L42" s="931"/>
      <c r="M42" s="931"/>
      <c r="N42" s="931"/>
      <c r="O42" s="931"/>
      <c r="P42" s="932"/>
      <c r="Q42" s="931"/>
      <c r="R42" s="982">
        <v>46500050386</v>
      </c>
      <c r="S42" s="839"/>
    </row>
    <row r="43" spans="1:19" ht="12.75" customHeight="1" x14ac:dyDescent="0.2">
      <c r="A43" s="970">
        <v>23</v>
      </c>
      <c r="B43" s="1130" t="s">
        <v>384</v>
      </c>
      <c r="C43" s="890">
        <v>0</v>
      </c>
      <c r="D43" s="890">
        <v>0.105</v>
      </c>
      <c r="E43" s="1134">
        <v>0.105</v>
      </c>
      <c r="F43" s="1147">
        <f>E43</f>
        <v>0.105</v>
      </c>
      <c r="G43" s="970">
        <v>315</v>
      </c>
      <c r="H43" s="1603" t="s">
        <v>10</v>
      </c>
      <c r="I43" s="890"/>
      <c r="J43" s="890"/>
      <c r="K43" s="890"/>
      <c r="L43" s="890"/>
      <c r="M43" s="890"/>
      <c r="N43" s="890"/>
      <c r="O43" s="890"/>
      <c r="P43" s="891"/>
      <c r="Q43" s="890"/>
      <c r="R43" s="970">
        <v>46500050435</v>
      </c>
      <c r="S43" s="839"/>
    </row>
    <row r="44" spans="1:19" ht="12.75" customHeight="1" x14ac:dyDescent="0.2">
      <c r="A44" s="977">
        <v>24</v>
      </c>
      <c r="B44" s="1791" t="s">
        <v>701</v>
      </c>
      <c r="C44" s="1158">
        <v>0</v>
      </c>
      <c r="D44" s="1158">
        <v>0.19</v>
      </c>
      <c r="E44" s="1159">
        <v>0.19</v>
      </c>
      <c r="F44" s="1160"/>
      <c r="G44" s="1161">
        <v>760</v>
      </c>
      <c r="H44" s="1612" t="s">
        <v>42</v>
      </c>
      <c r="I44" s="873"/>
      <c r="J44" s="873"/>
      <c r="K44" s="873"/>
      <c r="L44" s="873"/>
      <c r="M44" s="873"/>
      <c r="N44" s="873"/>
      <c r="O44" s="873"/>
      <c r="P44" s="874"/>
      <c r="Q44" s="873"/>
      <c r="R44" s="874">
        <v>46500010037010</v>
      </c>
      <c r="S44" s="839"/>
    </row>
    <row r="45" spans="1:19" ht="12.75" customHeight="1" x14ac:dyDescent="0.2">
      <c r="A45" s="987"/>
      <c r="B45" s="1792"/>
      <c r="C45" s="1162">
        <f>D44</f>
        <v>0.19</v>
      </c>
      <c r="D45" s="1162">
        <f>C45+E45</f>
        <v>0.3</v>
      </c>
      <c r="E45" s="1163">
        <v>0.11</v>
      </c>
      <c r="F45" s="1164">
        <f>SUM(E44:E45)</f>
        <v>0.3</v>
      </c>
      <c r="G45" s="1165">
        <v>385</v>
      </c>
      <c r="H45" s="1613" t="s">
        <v>44</v>
      </c>
      <c r="I45" s="882"/>
      <c r="J45" s="882"/>
      <c r="K45" s="882"/>
      <c r="L45" s="882"/>
      <c r="M45" s="882"/>
      <c r="N45" s="882"/>
      <c r="O45" s="882"/>
      <c r="P45" s="883"/>
      <c r="Q45" s="882"/>
      <c r="R45" s="883">
        <v>46500010037010</v>
      </c>
      <c r="S45" s="839"/>
    </row>
    <row r="46" spans="1:19" s="841" customFormat="1" ht="3.75" customHeight="1" x14ac:dyDescent="0.2">
      <c r="A46" s="840"/>
      <c r="E46" s="842"/>
      <c r="F46" s="842"/>
      <c r="G46" s="842"/>
      <c r="I46" s="843"/>
      <c r="J46" s="843"/>
      <c r="K46" s="843"/>
      <c r="L46" s="843"/>
      <c r="M46" s="843"/>
      <c r="N46" s="843"/>
      <c r="O46" s="843"/>
      <c r="P46" s="843"/>
      <c r="Q46" s="843"/>
    </row>
    <row r="47" spans="1:19" s="841" customFormat="1" ht="12.75" customHeight="1" x14ac:dyDescent="0.2">
      <c r="A47" s="844" t="s">
        <v>702</v>
      </c>
      <c r="B47" s="845"/>
      <c r="C47" s="845"/>
      <c r="D47" s="845"/>
      <c r="E47" s="846"/>
      <c r="F47" s="847">
        <f>SUM($E$11:E45)</f>
        <v>9.2010000000000005</v>
      </c>
      <c r="G47" s="1406">
        <f>SUM($G$11:G45)</f>
        <v>40940</v>
      </c>
      <c r="H47" s="848"/>
      <c r="J47" s="848"/>
      <c r="K47" s="851" t="s">
        <v>46</v>
      </c>
      <c r="L47" s="968">
        <f>SUM(L11:L46)</f>
        <v>0</v>
      </c>
      <c r="M47" s="968">
        <f>SUM(M11:M46)</f>
        <v>0</v>
      </c>
      <c r="N47" s="954"/>
      <c r="O47" s="851" t="s">
        <v>1</v>
      </c>
      <c r="P47" s="969">
        <f>SUM(P11:P45)</f>
        <v>1437</v>
      </c>
    </row>
    <row r="48" spans="1:19" s="841" customFormat="1" ht="12.75" customHeight="1" x14ac:dyDescent="0.2">
      <c r="A48" s="169" t="s">
        <v>47</v>
      </c>
      <c r="B48" s="853"/>
      <c r="C48" s="853"/>
      <c r="D48" s="853"/>
      <c r="E48" s="854"/>
      <c r="F48" s="170">
        <f>SUMIF($H$11:H45,"melnais",$E$11:E45)</f>
        <v>4.3960000000000008</v>
      </c>
      <c r="G48" s="171">
        <f>SUMIF($H$11:H45,"melnais",$G$11:G45)</f>
        <v>21661</v>
      </c>
      <c r="H48" s="855"/>
      <c r="I48" s="842"/>
      <c r="L48" s="856"/>
      <c r="M48" s="856"/>
    </row>
    <row r="49" spans="1:18" s="841" customFormat="1" ht="12.75" customHeight="1" x14ac:dyDescent="0.2">
      <c r="A49" s="169" t="s">
        <v>48</v>
      </c>
      <c r="B49" s="853"/>
      <c r="C49" s="853"/>
      <c r="D49" s="853"/>
      <c r="E49" s="854"/>
      <c r="F49" s="170">
        <f>SUMIF($H$11:H45,"bruģis",$E$11:E45)</f>
        <v>0</v>
      </c>
      <c r="G49" s="171">
        <f>SUMIF($H$11:H45,"bruģis",$G$11:G45)</f>
        <v>0</v>
      </c>
      <c r="K49" s="843"/>
      <c r="L49" s="843"/>
      <c r="M49" s="843"/>
    </row>
    <row r="50" spans="1:18" s="841" customFormat="1" ht="12.75" customHeight="1" x14ac:dyDescent="0.2">
      <c r="A50" s="169" t="s">
        <v>49</v>
      </c>
      <c r="B50" s="853"/>
      <c r="C50" s="853"/>
      <c r="D50" s="853"/>
      <c r="E50" s="854"/>
      <c r="F50" s="170">
        <f>SUMIF($H$11:H45,"grants",$E$11:E45)</f>
        <v>4.58</v>
      </c>
      <c r="G50" s="171">
        <f>SUMIF($H$11:H45,"grants",$G$11:G45)</f>
        <v>18604</v>
      </c>
      <c r="K50" s="843"/>
      <c r="L50" s="843"/>
      <c r="M50" s="843"/>
    </row>
    <row r="51" spans="1:18" s="841" customFormat="1" ht="12.75" customHeight="1" x14ac:dyDescent="0.2">
      <c r="A51" s="169" t="s">
        <v>50</v>
      </c>
      <c r="B51" s="853"/>
      <c r="C51" s="853"/>
      <c r="D51" s="853"/>
      <c r="E51" s="854"/>
      <c r="F51" s="170">
        <f>SUMIF($H$11:H45,"cits segums",$E$11:E45)</f>
        <v>0.22499999999999998</v>
      </c>
      <c r="G51" s="171">
        <f>SUMIF($H$11:H45,"cits segums",$G$11:G45)</f>
        <v>675</v>
      </c>
      <c r="H51" s="842"/>
      <c r="J51" s="859"/>
      <c r="K51" s="843"/>
      <c r="L51" s="843"/>
      <c r="M51" s="843"/>
    </row>
    <row r="52" spans="1:18" s="16" customFormat="1" ht="12.75" customHeight="1" x14ac:dyDescent="0.2">
      <c r="A52" s="9"/>
      <c r="B52" s="9"/>
      <c r="C52" s="9"/>
      <c r="D52" s="9"/>
      <c r="E52" s="80"/>
      <c r="F52" s="80"/>
      <c r="G52" s="172"/>
      <c r="H52" s="60"/>
      <c r="J52" s="62"/>
      <c r="K52" s="61"/>
      <c r="L52" s="61"/>
      <c r="M52" s="61"/>
      <c r="N52" s="62"/>
      <c r="O52" s="62"/>
      <c r="P52" s="62"/>
      <c r="Q52" s="62"/>
      <c r="R52" s="62"/>
    </row>
    <row r="53" spans="1:18" s="16" customFormat="1" ht="12.75" customHeight="1" x14ac:dyDescent="0.2">
      <c r="A53" s="5"/>
      <c r="B53" s="81" t="s">
        <v>51</v>
      </c>
      <c r="C53" s="1720" t="str">
        <f>KOPA!$A$31</f>
        <v>2022.gada 18.oktobris</v>
      </c>
      <c r="D53" s="1720"/>
      <c r="E53" s="1720"/>
      <c r="F53" s="82"/>
      <c r="G53" s="81"/>
      <c r="H53" s="81"/>
      <c r="I53" s="81"/>
      <c r="J53" s="82"/>
      <c r="K53" s="82"/>
      <c r="L53" s="61"/>
      <c r="M53" s="61"/>
      <c r="N53" s="61"/>
      <c r="O53" s="1407"/>
      <c r="P53" s="1725" t="s">
        <v>572</v>
      </c>
      <c r="Q53" s="1725"/>
      <c r="R53" s="1725"/>
    </row>
    <row r="54" spans="1:18" s="16" customFormat="1" ht="12.75" customHeight="1" x14ac:dyDescent="0.2">
      <c r="A54" s="5"/>
      <c r="B54" s="81" t="s">
        <v>52</v>
      </c>
      <c r="C54" s="1720" t="s">
        <v>53</v>
      </c>
      <c r="D54" s="1720"/>
      <c r="E54" s="1720"/>
      <c r="F54" s="1720"/>
      <c r="G54" s="1720"/>
      <c r="H54" s="1720"/>
      <c r="I54" s="1720"/>
      <c r="J54" s="1720"/>
      <c r="K54" s="1720"/>
      <c r="L54" s="61"/>
      <c r="M54" s="83"/>
      <c r="N54" s="83"/>
      <c r="O54" s="1407"/>
      <c r="P54" s="1725"/>
      <c r="Q54" s="1725"/>
      <c r="R54" s="1725"/>
    </row>
    <row r="55" spans="1:18" s="16" customFormat="1" ht="12.75" customHeight="1" x14ac:dyDescent="0.2">
      <c r="A55" s="5"/>
      <c r="B55" s="81"/>
      <c r="C55" s="1721" t="s">
        <v>54</v>
      </c>
      <c r="D55" s="1721"/>
      <c r="E55" s="1721"/>
      <c r="F55" s="1721"/>
      <c r="G55" s="1721"/>
      <c r="H55" s="1721"/>
      <c r="I55" s="1721"/>
      <c r="J55" s="1721"/>
      <c r="K55" s="1721"/>
      <c r="L55" s="61"/>
      <c r="M55" s="1722" t="s">
        <v>55</v>
      </c>
      <c r="N55" s="1722"/>
      <c r="O55" s="1407"/>
      <c r="P55" s="1725"/>
      <c r="Q55" s="1725"/>
      <c r="R55" s="1725"/>
    </row>
    <row r="56" spans="1:18" s="16" customFormat="1" ht="12.75" customHeight="1" x14ac:dyDescent="0.2">
      <c r="A56" s="5"/>
      <c r="B56" s="81" t="s">
        <v>51</v>
      </c>
      <c r="C56" s="1720" t="str">
        <f>C53</f>
        <v>2022.gada 18.oktobris</v>
      </c>
      <c r="D56" s="1720"/>
      <c r="E56" s="1720"/>
      <c r="F56" s="82"/>
      <c r="G56" s="81"/>
      <c r="H56" s="81"/>
      <c r="I56" s="81"/>
      <c r="J56" s="82"/>
      <c r="K56" s="82"/>
      <c r="L56" s="61"/>
      <c r="M56" s="61"/>
      <c r="N56" s="61"/>
      <c r="O56" s="62"/>
      <c r="P56" s="62"/>
      <c r="Q56" s="62"/>
      <c r="R56" s="62"/>
    </row>
    <row r="57" spans="1:18" s="16" customFormat="1" ht="12.75" customHeight="1" x14ac:dyDescent="0.2">
      <c r="A57" s="5"/>
      <c r="B57" s="81" t="s">
        <v>56</v>
      </c>
      <c r="C57" s="1720" t="str">
        <f>KOPA!$N$31</f>
        <v>Dobeles novada domes priekšsēdētājs Ivars Gorskis</v>
      </c>
      <c r="D57" s="1720"/>
      <c r="E57" s="1720"/>
      <c r="F57" s="1720"/>
      <c r="G57" s="1720"/>
      <c r="H57" s="1720"/>
      <c r="I57" s="1720"/>
      <c r="J57" s="1720"/>
      <c r="K57" s="1720"/>
      <c r="L57" s="61"/>
      <c r="M57" s="83"/>
      <c r="N57" s="83"/>
      <c r="O57" s="62"/>
      <c r="P57" s="62"/>
      <c r="Q57" s="62"/>
      <c r="R57" s="62"/>
    </row>
    <row r="58" spans="1:18" s="16" customFormat="1" ht="12.75" customHeight="1" x14ac:dyDescent="0.2">
      <c r="A58" s="5"/>
      <c r="B58" s="81"/>
      <c r="C58" s="1721" t="s">
        <v>54</v>
      </c>
      <c r="D58" s="1721"/>
      <c r="E58" s="1721"/>
      <c r="F58" s="1721"/>
      <c r="G58" s="1721"/>
      <c r="H58" s="1721"/>
      <c r="I58" s="1721"/>
      <c r="J58" s="1721"/>
      <c r="K58" s="1721"/>
      <c r="L58" s="61"/>
      <c r="M58" s="1722" t="s">
        <v>55</v>
      </c>
      <c r="N58" s="1722"/>
      <c r="O58" s="62"/>
      <c r="P58" s="62"/>
      <c r="Q58" s="62"/>
      <c r="R58" s="62"/>
    </row>
    <row r="59" spans="1:18" s="16" customFormat="1" ht="12.75" customHeight="1" x14ac:dyDescent="0.2">
      <c r="A59" s="5"/>
      <c r="B59" s="81" t="s">
        <v>51</v>
      </c>
      <c r="C59" s="84" t="s">
        <v>57</v>
      </c>
      <c r="D59" s="84"/>
      <c r="E59" s="84"/>
      <c r="F59" s="81"/>
      <c r="G59" s="81"/>
      <c r="H59" s="81"/>
      <c r="I59" s="81"/>
      <c r="J59" s="82"/>
      <c r="K59" s="82"/>
      <c r="L59" s="61"/>
      <c r="M59" s="61"/>
      <c r="N59" s="61"/>
      <c r="O59" s="62"/>
      <c r="P59" s="62"/>
      <c r="Q59" s="62"/>
      <c r="R59" s="62"/>
    </row>
    <row r="60" spans="1:18" s="16" customFormat="1" ht="12.75" customHeight="1" x14ac:dyDescent="0.2">
      <c r="A60" s="5"/>
      <c r="B60" s="81" t="s">
        <v>58</v>
      </c>
      <c r="C60" s="1720" t="s">
        <v>1088</v>
      </c>
      <c r="D60" s="1720"/>
      <c r="E60" s="1720"/>
      <c r="F60" s="1720"/>
      <c r="G60" s="1720"/>
      <c r="H60" s="1720"/>
      <c r="I60" s="1720"/>
      <c r="J60" s="1720"/>
      <c r="K60" s="1720"/>
      <c r="L60" s="61"/>
      <c r="M60" s="83"/>
      <c r="N60" s="83"/>
      <c r="O60" s="62"/>
      <c r="P60" s="62"/>
      <c r="Q60" s="62"/>
      <c r="R60" s="62"/>
    </row>
    <row r="61" spans="1:18" s="61" customFormat="1" ht="12.75" customHeight="1" x14ac:dyDescent="0.2">
      <c r="A61" s="15"/>
      <c r="B61" s="16"/>
      <c r="C61" s="1721" t="s">
        <v>54</v>
      </c>
      <c r="D61" s="1721"/>
      <c r="E61" s="1721"/>
      <c r="F61" s="1721"/>
      <c r="G61" s="1721"/>
      <c r="H61" s="1721"/>
      <c r="I61" s="1721"/>
      <c r="J61" s="1721"/>
      <c r="K61" s="1721"/>
      <c r="M61" s="1722" t="s">
        <v>55</v>
      </c>
      <c r="N61" s="1722"/>
      <c r="R61" s="62"/>
    </row>
  </sheetData>
  <sheetProtection selectLockedCells="1" selectUnlockedCells="1"/>
  <mergeCells count="36">
    <mergeCell ref="E10:F10"/>
    <mergeCell ref="P53:R55"/>
    <mergeCell ref="G8:G9"/>
    <mergeCell ref="H8:H9"/>
    <mergeCell ref="I8:I9"/>
    <mergeCell ref="M8:M9"/>
    <mergeCell ref="J8:K8"/>
    <mergeCell ref="L8:L9"/>
    <mergeCell ref="N8:N9"/>
    <mergeCell ref="O8:O9"/>
    <mergeCell ref="C1:P1"/>
    <mergeCell ref="C3:P3"/>
    <mergeCell ref="A5:R5"/>
    <mergeCell ref="A6:A9"/>
    <mergeCell ref="B6:B9"/>
    <mergeCell ref="C6:P6"/>
    <mergeCell ref="Q6:R7"/>
    <mergeCell ref="C7:H7"/>
    <mergeCell ref="I7:O7"/>
    <mergeCell ref="P7:P9"/>
    <mergeCell ref="R8:R9"/>
    <mergeCell ref="C8:D8"/>
    <mergeCell ref="Q8:Q9"/>
    <mergeCell ref="E8:F8"/>
    <mergeCell ref="C61:K61"/>
    <mergeCell ref="M61:N61"/>
    <mergeCell ref="B44:B45"/>
    <mergeCell ref="C53:E53"/>
    <mergeCell ref="C54:K54"/>
    <mergeCell ref="C55:K55"/>
    <mergeCell ref="M55:N55"/>
    <mergeCell ref="C56:E56"/>
    <mergeCell ref="C57:K57"/>
    <mergeCell ref="C58:K58"/>
    <mergeCell ref="M58:N58"/>
    <mergeCell ref="C60:K60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verticalDpi="300" r:id="rId1"/>
  <headerFooter scaleWithDoc="0">
    <oddFooter>&amp;RLapa &amp;P no &amp;N</oddFooter>
  </headerFooter>
  <rowBreaks count="1" manualBreakCount="1">
    <brk id="38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E799-D939-4CAD-A94C-67098E70B0B6}">
  <sheetPr codeName="Sheet65">
    <tabColor theme="7" tint="0.59999389629810485"/>
  </sheetPr>
  <dimension ref="A1:T30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02" t="s">
        <v>227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21">
        <v>4</v>
      </c>
      <c r="E10" s="1726">
        <v>5</v>
      </c>
      <c r="F10" s="1727"/>
      <c r="G10" s="21">
        <v>6</v>
      </c>
      <c r="H10" s="21">
        <v>7</v>
      </c>
      <c r="I10" s="287">
        <v>8</v>
      </c>
      <c r="J10" s="287">
        <v>9</v>
      </c>
      <c r="K10" s="287">
        <v>10</v>
      </c>
      <c r="L10" s="287">
        <v>11</v>
      </c>
      <c r="M10" s="287">
        <v>12</v>
      </c>
      <c r="N10" s="287">
        <v>13</v>
      </c>
      <c r="O10" s="287">
        <v>14</v>
      </c>
      <c r="P10" s="287">
        <v>15</v>
      </c>
      <c r="Q10" s="20">
        <v>16</v>
      </c>
      <c r="R10" s="19">
        <v>17</v>
      </c>
    </row>
    <row r="11" spans="1:20" x14ac:dyDescent="0.2">
      <c r="A11" s="393">
        <v>1</v>
      </c>
      <c r="B11" s="395" t="s">
        <v>228</v>
      </c>
      <c r="C11" s="392">
        <v>0</v>
      </c>
      <c r="D11" s="396">
        <f t="shared" ref="D11:D14" si="0">C11+E11</f>
        <v>0.20499999999999999</v>
      </c>
      <c r="E11" s="1576">
        <v>0.20499999999999999</v>
      </c>
      <c r="F11" s="1320">
        <f>E11</f>
        <v>0.20499999999999999</v>
      </c>
      <c r="G11" s="397">
        <v>615</v>
      </c>
      <c r="H11" s="419" t="s">
        <v>42</v>
      </c>
      <c r="I11" s="333"/>
      <c r="J11" s="333"/>
      <c r="K11" s="333"/>
      <c r="L11" s="333"/>
      <c r="M11" s="333"/>
      <c r="N11" s="333"/>
      <c r="O11" s="333"/>
      <c r="P11" s="333"/>
      <c r="Q11" s="398">
        <v>46520020244</v>
      </c>
      <c r="R11" s="372">
        <v>46520020244</v>
      </c>
    </row>
    <row r="12" spans="1:20" x14ac:dyDescent="0.2">
      <c r="A12" s="393">
        <v>2</v>
      </c>
      <c r="B12" s="395" t="s">
        <v>229</v>
      </c>
      <c r="C12" s="392">
        <v>0</v>
      </c>
      <c r="D12" s="396">
        <f t="shared" si="0"/>
        <v>0.1</v>
      </c>
      <c r="E12" s="1577">
        <v>0.1</v>
      </c>
      <c r="F12" s="1578">
        <f>E12</f>
        <v>0.1</v>
      </c>
      <c r="G12" s="397">
        <v>300</v>
      </c>
      <c r="H12" s="419" t="s">
        <v>42</v>
      </c>
      <c r="I12" s="333"/>
      <c r="J12" s="333"/>
      <c r="K12" s="333"/>
      <c r="L12" s="333"/>
      <c r="M12" s="333"/>
      <c r="N12" s="333"/>
      <c r="O12" s="333"/>
      <c r="P12" s="333"/>
      <c r="Q12" s="372">
        <v>46520020248</v>
      </c>
      <c r="R12" s="372">
        <v>46520020248</v>
      </c>
    </row>
    <row r="13" spans="1:20" ht="12.75" customHeight="1" x14ac:dyDescent="0.2">
      <c r="A13" s="399">
        <v>3</v>
      </c>
      <c r="B13" s="1793" t="s">
        <v>230</v>
      </c>
      <c r="C13" s="400">
        <v>0</v>
      </c>
      <c r="D13" s="400">
        <f t="shared" si="0"/>
        <v>0.2</v>
      </c>
      <c r="E13" s="1579">
        <v>0.2</v>
      </c>
      <c r="F13" s="1580"/>
      <c r="G13" s="159">
        <v>860</v>
      </c>
      <c r="H13" s="421" t="s">
        <v>44</v>
      </c>
      <c r="I13" s="159"/>
      <c r="J13" s="159"/>
      <c r="K13" s="159"/>
      <c r="L13" s="159"/>
      <c r="M13" s="159"/>
      <c r="N13" s="159"/>
      <c r="O13" s="159"/>
      <c r="P13" s="159"/>
      <c r="Q13" s="422">
        <v>46520020255</v>
      </c>
      <c r="R13" s="375">
        <v>46520020255</v>
      </c>
    </row>
    <row r="14" spans="1:20" x14ac:dyDescent="0.2">
      <c r="A14" s="397"/>
      <c r="B14" s="1794"/>
      <c r="C14" s="413">
        <f t="shared" ref="C14" si="1">D13</f>
        <v>0.2</v>
      </c>
      <c r="D14" s="396">
        <f t="shared" si="0"/>
        <v>0.53</v>
      </c>
      <c r="E14" s="1577">
        <v>0.33</v>
      </c>
      <c r="F14" s="1578">
        <f>SUM(E13:E14)</f>
        <v>0.53</v>
      </c>
      <c r="G14" s="397">
        <v>990</v>
      </c>
      <c r="H14" s="333" t="s">
        <v>42</v>
      </c>
      <c r="I14" s="397"/>
      <c r="J14" s="397"/>
      <c r="K14" s="397"/>
      <c r="L14" s="397"/>
      <c r="M14" s="397"/>
      <c r="N14" s="397"/>
      <c r="O14" s="397"/>
      <c r="P14" s="397"/>
      <c r="Q14" s="411">
        <v>46520020255</v>
      </c>
      <c r="R14" s="411">
        <v>46520020255</v>
      </c>
    </row>
    <row r="15" spans="1:20" ht="3.75" customHeight="1" x14ac:dyDescent="0.2">
      <c r="A15" s="163"/>
      <c r="B15" s="164"/>
      <c r="E15" s="77"/>
      <c r="F15" s="77"/>
    </row>
    <row r="16" spans="1:20" ht="12.75" customHeight="1" x14ac:dyDescent="0.2">
      <c r="A16" s="165" t="s">
        <v>231</v>
      </c>
      <c r="B16" s="65"/>
      <c r="C16" s="65"/>
      <c r="D16" s="65"/>
      <c r="E16" s="1551"/>
      <c r="F16" s="847">
        <f>SUM($E$11:E14)</f>
        <v>0.83499999999999996</v>
      </c>
      <c r="G16" s="1406">
        <f>SUM($G$11:G14)</f>
        <v>2765</v>
      </c>
      <c r="H16" s="68"/>
      <c r="I16" s="16"/>
      <c r="J16" s="69"/>
      <c r="K16" s="70" t="s">
        <v>46</v>
      </c>
      <c r="L16" s="71">
        <f>SUM(L11:L14)</f>
        <v>0</v>
      </c>
      <c r="M16" s="71">
        <f>SUM(M11:M14)</f>
        <v>0</v>
      </c>
      <c r="N16" s="62"/>
      <c r="O16" s="70" t="s">
        <v>1</v>
      </c>
      <c r="P16" s="71">
        <f>SUM(P11:P14)</f>
        <v>0</v>
      </c>
      <c r="Q16" s="62"/>
    </row>
    <row r="17" spans="1:18" ht="12.75" customHeight="1" x14ac:dyDescent="0.2">
      <c r="A17" s="169" t="s">
        <v>47</v>
      </c>
      <c r="B17" s="74"/>
      <c r="C17" s="74"/>
      <c r="D17" s="74"/>
      <c r="E17" s="1552"/>
      <c r="F17" s="170">
        <f>SUMIF($H$11:H14,"melnais",$E$11:E14)</f>
        <v>0.2</v>
      </c>
      <c r="G17" s="171">
        <f>SUMIF($H$11:H14,"melnais",$G$11:G14)</f>
        <v>860</v>
      </c>
      <c r="H17" s="76"/>
      <c r="I17" s="77"/>
      <c r="J17" s="62"/>
      <c r="K17" s="62"/>
      <c r="L17" s="78"/>
      <c r="M17" s="78"/>
      <c r="N17" s="62"/>
      <c r="O17" s="62"/>
      <c r="P17" s="62"/>
      <c r="Q17" s="62"/>
    </row>
    <row r="18" spans="1:18" ht="12.75" customHeight="1" x14ac:dyDescent="0.2">
      <c r="A18" s="169" t="s">
        <v>48</v>
      </c>
      <c r="B18" s="74"/>
      <c r="C18" s="74"/>
      <c r="D18" s="74"/>
      <c r="E18" s="1606"/>
      <c r="F18" s="170">
        <f>SUMIF($H$11:H14,"bruģis",$E$11:E14)</f>
        <v>0</v>
      </c>
      <c r="G18" s="171">
        <f>SUMIF($H$11:H14,"bruģis",$G$11:G14)</f>
        <v>0</v>
      </c>
      <c r="I18" s="16"/>
      <c r="J18" s="62"/>
      <c r="M18" s="423"/>
      <c r="N18" s="62"/>
      <c r="O18" s="62"/>
      <c r="P18" s="62"/>
      <c r="Q18" s="62"/>
    </row>
    <row r="19" spans="1:18" ht="12.75" customHeight="1" x14ac:dyDescent="0.2">
      <c r="A19" s="169" t="s">
        <v>49</v>
      </c>
      <c r="B19" s="74"/>
      <c r="C19" s="74"/>
      <c r="D19" s="74"/>
      <c r="E19" s="1552"/>
      <c r="F19" s="170">
        <f>SUMIF($H$11:H14,"grants",$E$11:E14)</f>
        <v>0.63500000000000001</v>
      </c>
      <c r="G19" s="171">
        <f>SUMIF($H$11:H14,"grants",$G$11:G14)</f>
        <v>1905</v>
      </c>
      <c r="I19" s="16"/>
      <c r="J19" s="62"/>
      <c r="N19" s="62"/>
      <c r="O19" s="62"/>
      <c r="P19" s="62"/>
      <c r="Q19" s="62"/>
    </row>
    <row r="20" spans="1:18" ht="12.75" customHeight="1" x14ac:dyDescent="0.2">
      <c r="A20" s="169" t="s">
        <v>50</v>
      </c>
      <c r="B20" s="74"/>
      <c r="C20" s="74"/>
      <c r="D20" s="74"/>
      <c r="E20" s="1606"/>
      <c r="F20" s="170">
        <f>SUMIF($H$11:H14,"cits segums",$E$11:E14)</f>
        <v>0</v>
      </c>
      <c r="G20" s="171">
        <f>SUMIF($H$11:H14,"cits segums",$G$11:G14)</f>
        <v>0</v>
      </c>
      <c r="H20" s="77"/>
      <c r="I20" s="16"/>
      <c r="J20" s="79"/>
      <c r="N20" s="62"/>
      <c r="O20" s="62"/>
      <c r="P20" s="62"/>
      <c r="Q20" s="62"/>
    </row>
    <row r="21" spans="1:18" ht="5.25" customHeight="1" x14ac:dyDescent="0.2">
      <c r="A21" s="9"/>
      <c r="B21" s="9"/>
      <c r="C21" s="9"/>
      <c r="D21" s="9"/>
      <c r="E21" s="80"/>
      <c r="F21" s="80"/>
      <c r="G21" s="172"/>
      <c r="H21" s="60"/>
      <c r="I21" s="16"/>
      <c r="J21" s="62"/>
      <c r="N21" s="62"/>
      <c r="O21" s="62"/>
      <c r="P21" s="62"/>
      <c r="Q21" s="62"/>
    </row>
    <row r="22" spans="1:18" ht="12.75" customHeight="1" x14ac:dyDescent="0.2">
      <c r="A22" s="5"/>
      <c r="B22" s="81" t="s">
        <v>51</v>
      </c>
      <c r="C22" s="1720" t="str">
        <f>KOPA!$A$31</f>
        <v>2022.gada 18.oktobris</v>
      </c>
      <c r="D22" s="1720"/>
      <c r="E22" s="1720"/>
      <c r="F22" s="82"/>
      <c r="G22" s="81"/>
      <c r="H22" s="81"/>
      <c r="I22" s="81"/>
      <c r="J22" s="82"/>
      <c r="K22" s="82"/>
      <c r="O22" s="62"/>
      <c r="P22" s="1725" t="s">
        <v>572</v>
      </c>
      <c r="Q22" s="1725"/>
      <c r="R22" s="1725"/>
    </row>
    <row r="23" spans="1:18" ht="12.75" customHeight="1" x14ac:dyDescent="0.2">
      <c r="A23" s="5"/>
      <c r="B23" s="81" t="s">
        <v>52</v>
      </c>
      <c r="C23" s="1720" t="s">
        <v>53</v>
      </c>
      <c r="D23" s="1720"/>
      <c r="E23" s="1720"/>
      <c r="F23" s="1720"/>
      <c r="G23" s="1720"/>
      <c r="H23" s="1720"/>
      <c r="I23" s="1720"/>
      <c r="J23" s="1720"/>
      <c r="K23" s="1720"/>
      <c r="M23" s="83"/>
      <c r="N23" s="83"/>
      <c r="O23" s="62"/>
      <c r="P23" s="1725"/>
      <c r="Q23" s="1725"/>
      <c r="R23" s="1725"/>
    </row>
    <row r="24" spans="1:18" ht="12.75" customHeight="1" x14ac:dyDescent="0.2">
      <c r="A24" s="5"/>
      <c r="B24" s="81"/>
      <c r="C24" s="1721" t="s">
        <v>54</v>
      </c>
      <c r="D24" s="1721"/>
      <c r="E24" s="1721"/>
      <c r="F24" s="1721"/>
      <c r="G24" s="1721"/>
      <c r="H24" s="1721"/>
      <c r="I24" s="1721"/>
      <c r="J24" s="1721"/>
      <c r="K24" s="1721"/>
      <c r="M24" s="1722" t="s">
        <v>55</v>
      </c>
      <c r="N24" s="1722"/>
      <c r="O24" s="62"/>
      <c r="P24" s="1725"/>
      <c r="Q24" s="1725"/>
      <c r="R24" s="1725"/>
    </row>
    <row r="25" spans="1:18" x14ac:dyDescent="0.2">
      <c r="A25" s="5"/>
      <c r="B25" s="6" t="s">
        <v>51</v>
      </c>
      <c r="C25" s="1728" t="str">
        <f>C22</f>
        <v>2022.gada 18.oktobris</v>
      </c>
      <c r="D25" s="1728"/>
      <c r="E25" s="1728"/>
      <c r="F25" s="82"/>
      <c r="G25" s="81"/>
      <c r="H25" s="81"/>
      <c r="I25" s="82"/>
      <c r="J25" s="82"/>
      <c r="K25" s="82"/>
      <c r="O25" s="62"/>
      <c r="P25" s="62"/>
      <c r="Q25" s="62"/>
    </row>
    <row r="26" spans="1:18" x14ac:dyDescent="0.2">
      <c r="A26" s="5"/>
      <c r="B26" s="6" t="s">
        <v>56</v>
      </c>
      <c r="C26" s="1720" t="str">
        <f>KOPA!$N$31</f>
        <v>Dobeles novada domes priekšsēdētājs Ivars Gorskis</v>
      </c>
      <c r="D26" s="1720"/>
      <c r="E26" s="1720"/>
      <c r="F26" s="1720"/>
      <c r="G26" s="1720"/>
      <c r="H26" s="1720"/>
      <c r="I26" s="1720"/>
      <c r="J26" s="1720"/>
      <c r="K26" s="1720"/>
      <c r="M26" s="83"/>
      <c r="N26" s="83"/>
      <c r="O26" s="62"/>
      <c r="P26" s="62"/>
      <c r="Q26" s="62"/>
    </row>
    <row r="27" spans="1:18" x14ac:dyDescent="0.2">
      <c r="A27" s="5"/>
      <c r="B27" s="6"/>
      <c r="C27" s="414"/>
      <c r="D27" s="414"/>
      <c r="E27" s="414"/>
      <c r="F27" s="414"/>
      <c r="G27" s="414"/>
      <c r="H27" s="414"/>
      <c r="I27" s="414"/>
      <c r="J27" s="414"/>
      <c r="K27" s="414"/>
      <c r="M27" s="1722" t="s">
        <v>55</v>
      </c>
      <c r="N27" s="1722"/>
      <c r="O27" s="62"/>
      <c r="P27" s="62"/>
      <c r="Q27" s="62"/>
    </row>
    <row r="28" spans="1:18" x14ac:dyDescent="0.2">
      <c r="A28" s="5"/>
      <c r="B28" s="6" t="s">
        <v>51</v>
      </c>
      <c r="C28" s="84" t="s">
        <v>57</v>
      </c>
      <c r="D28" s="84"/>
      <c r="E28" s="84"/>
      <c r="F28" s="81"/>
      <c r="G28" s="81"/>
      <c r="H28" s="81"/>
      <c r="I28" s="82"/>
      <c r="J28" s="82"/>
      <c r="K28" s="82"/>
      <c r="O28" s="62"/>
      <c r="P28" s="62"/>
      <c r="Q28" s="62"/>
    </row>
    <row r="29" spans="1:18" x14ac:dyDescent="0.2">
      <c r="A29" s="5"/>
      <c r="B29" s="6" t="s">
        <v>58</v>
      </c>
      <c r="C29" s="1720" t="s">
        <v>1088</v>
      </c>
      <c r="D29" s="1720"/>
      <c r="E29" s="1720"/>
      <c r="F29" s="1720"/>
      <c r="G29" s="1720"/>
      <c r="H29" s="1720"/>
      <c r="I29" s="1720"/>
      <c r="J29" s="1720"/>
      <c r="K29" s="1720"/>
      <c r="M29" s="83"/>
      <c r="N29" s="83"/>
      <c r="O29" s="62"/>
      <c r="P29" s="62"/>
      <c r="Q29" s="62"/>
    </row>
    <row r="30" spans="1:18" x14ac:dyDescent="0.2">
      <c r="B30" s="15"/>
      <c r="C30" s="9"/>
      <c r="E30" s="16"/>
      <c r="F30" s="16"/>
      <c r="G30" s="59"/>
      <c r="M30" s="1722" t="s">
        <v>55</v>
      </c>
      <c r="N30" s="1722"/>
    </row>
  </sheetData>
  <sheetProtection selectLockedCells="1" selectUnlockedCells="1"/>
  <mergeCells count="34"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  <mergeCell ref="O8:O9"/>
    <mergeCell ref="B13:B14"/>
    <mergeCell ref="C22:E22"/>
    <mergeCell ref="C24:K24"/>
    <mergeCell ref="M24:N24"/>
    <mergeCell ref="G8:G9"/>
    <mergeCell ref="H8:H9"/>
    <mergeCell ref="I8:I9"/>
    <mergeCell ref="J8:K8"/>
    <mergeCell ref="E8:F8"/>
    <mergeCell ref="E10:F10"/>
    <mergeCell ref="M27:N27"/>
    <mergeCell ref="M30:N30"/>
    <mergeCell ref="P22:R24"/>
    <mergeCell ref="C25:E25"/>
    <mergeCell ref="C23:K23"/>
    <mergeCell ref="C26:K26"/>
    <mergeCell ref="C29:K2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63AF4-D8DC-4BFA-A224-AF317AC98B59}">
  <sheetPr codeName="Sheet66">
    <tabColor theme="7" tint="0.59999389629810485"/>
  </sheetPr>
  <dimension ref="A1:T34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02" t="s">
        <v>218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21">
        <v>4</v>
      </c>
      <c r="E10" s="1726">
        <v>5</v>
      </c>
      <c r="F10" s="1727"/>
      <c r="G10" s="21">
        <v>6</v>
      </c>
      <c r="H10" s="21">
        <v>7</v>
      </c>
      <c r="I10" s="287">
        <v>8</v>
      </c>
      <c r="J10" s="287">
        <v>9</v>
      </c>
      <c r="K10" s="287">
        <v>10</v>
      </c>
      <c r="L10" s="287">
        <v>11</v>
      </c>
      <c r="M10" s="287">
        <v>12</v>
      </c>
      <c r="N10" s="287">
        <v>13</v>
      </c>
      <c r="O10" s="287">
        <v>14</v>
      </c>
      <c r="P10" s="287">
        <v>15</v>
      </c>
      <c r="Q10" s="287">
        <v>16</v>
      </c>
      <c r="R10" s="21">
        <v>17</v>
      </c>
    </row>
    <row r="11" spans="1:20" ht="22.5" customHeight="1" x14ac:dyDescent="0.2">
      <c r="A11" s="415">
        <v>1</v>
      </c>
      <c r="B11" s="416" t="s">
        <v>219</v>
      </c>
      <c r="C11" s="417">
        <v>0</v>
      </c>
      <c r="D11" s="418">
        <f t="shared" ref="D11:D17" si="0">C11+E11</f>
        <v>1.48</v>
      </c>
      <c r="E11" s="1581">
        <v>1.48</v>
      </c>
      <c r="F11" s="1582">
        <f>E11</f>
        <v>1.48</v>
      </c>
      <c r="G11" s="160">
        <v>7400</v>
      </c>
      <c r="H11" s="1351" t="s">
        <v>44</v>
      </c>
      <c r="I11" s="160"/>
      <c r="J11" s="160"/>
      <c r="K11" s="160"/>
      <c r="L11" s="160"/>
      <c r="M11" s="160"/>
      <c r="N11" s="160"/>
      <c r="O11" s="160"/>
      <c r="P11" s="138"/>
      <c r="Q11" s="394">
        <v>46520050362</v>
      </c>
      <c r="R11" s="380">
        <v>46520050362</v>
      </c>
    </row>
    <row r="12" spans="1:20" x14ac:dyDescent="0.2">
      <c r="A12" s="393">
        <v>2</v>
      </c>
      <c r="B12" s="395" t="s">
        <v>220</v>
      </c>
      <c r="C12" s="392">
        <v>0</v>
      </c>
      <c r="D12" s="396">
        <f t="shared" si="0"/>
        <v>0.61</v>
      </c>
      <c r="E12" s="1577">
        <v>0.61</v>
      </c>
      <c r="F12" s="1578">
        <f t="shared" ref="F12:F18" si="1">E12</f>
        <v>0.61</v>
      </c>
      <c r="G12" s="397">
        <v>2440</v>
      </c>
      <c r="H12" s="419" t="s">
        <v>44</v>
      </c>
      <c r="I12" s="333"/>
      <c r="J12" s="333"/>
      <c r="K12" s="333"/>
      <c r="L12" s="333"/>
      <c r="M12" s="333"/>
      <c r="N12" s="333"/>
      <c r="O12" s="333"/>
      <c r="P12" s="333"/>
      <c r="Q12" s="398">
        <v>46520050366</v>
      </c>
      <c r="R12" s="372">
        <v>46520050366</v>
      </c>
    </row>
    <row r="13" spans="1:20" x14ac:dyDescent="0.2">
      <c r="A13" s="393">
        <v>3</v>
      </c>
      <c r="B13" s="395" t="s">
        <v>221</v>
      </c>
      <c r="C13" s="392">
        <v>0</v>
      </c>
      <c r="D13" s="396">
        <f t="shared" si="0"/>
        <v>0.72499999999999998</v>
      </c>
      <c r="E13" s="1577">
        <v>0.72499999999999998</v>
      </c>
      <c r="F13" s="1578">
        <f t="shared" si="1"/>
        <v>0.72499999999999998</v>
      </c>
      <c r="G13" s="397">
        <v>2900</v>
      </c>
      <c r="H13" s="419" t="s">
        <v>44</v>
      </c>
      <c r="I13" s="333"/>
      <c r="J13" s="333"/>
      <c r="K13" s="333"/>
      <c r="L13" s="333"/>
      <c r="M13" s="333"/>
      <c r="N13" s="333"/>
      <c r="O13" s="333"/>
      <c r="P13" s="333"/>
      <c r="Q13" s="398">
        <v>46520050392</v>
      </c>
      <c r="R13" s="372">
        <v>46520050392</v>
      </c>
    </row>
    <row r="14" spans="1:20" x14ac:dyDescent="0.2">
      <c r="A14" s="393">
        <v>4</v>
      </c>
      <c r="B14" s="395" t="s">
        <v>222</v>
      </c>
      <c r="C14" s="392">
        <v>0</v>
      </c>
      <c r="D14" s="396">
        <f t="shared" si="0"/>
        <v>1.1100000000000001</v>
      </c>
      <c r="E14" s="1577">
        <v>1.1100000000000001</v>
      </c>
      <c r="F14" s="1578">
        <f t="shared" si="1"/>
        <v>1.1100000000000001</v>
      </c>
      <c r="G14" s="397">
        <v>6660</v>
      </c>
      <c r="H14" s="419" t="s">
        <v>44</v>
      </c>
      <c r="I14" s="333"/>
      <c r="J14" s="333"/>
      <c r="K14" s="333"/>
      <c r="L14" s="333"/>
      <c r="M14" s="333"/>
      <c r="N14" s="333"/>
      <c r="O14" s="333"/>
      <c r="P14" s="397">
        <v>851</v>
      </c>
      <c r="Q14" s="398">
        <v>46520050359</v>
      </c>
      <c r="R14" s="372">
        <v>46520050359</v>
      </c>
    </row>
    <row r="15" spans="1:20" x14ac:dyDescent="0.2">
      <c r="A15" s="393">
        <v>5</v>
      </c>
      <c r="B15" s="395" t="s">
        <v>223</v>
      </c>
      <c r="C15" s="392">
        <v>0</v>
      </c>
      <c r="D15" s="396">
        <f t="shared" si="0"/>
        <v>0.38</v>
      </c>
      <c r="E15" s="1577">
        <v>0.38</v>
      </c>
      <c r="F15" s="1578">
        <f t="shared" si="1"/>
        <v>0.38</v>
      </c>
      <c r="G15" s="397">
        <v>1520</v>
      </c>
      <c r="H15" s="419" t="s">
        <v>44</v>
      </c>
      <c r="I15" s="333"/>
      <c r="J15" s="333"/>
      <c r="K15" s="333"/>
      <c r="L15" s="333"/>
      <c r="M15" s="333"/>
      <c r="N15" s="333"/>
      <c r="O15" s="333"/>
      <c r="P15" s="333"/>
      <c r="Q15" s="398">
        <v>46520050394</v>
      </c>
      <c r="R15" s="372">
        <v>46520050394</v>
      </c>
    </row>
    <row r="16" spans="1:20" x14ac:dyDescent="0.2">
      <c r="A16" s="393">
        <v>6</v>
      </c>
      <c r="B16" s="395" t="s">
        <v>224</v>
      </c>
      <c r="C16" s="392">
        <v>0</v>
      </c>
      <c r="D16" s="396">
        <f t="shared" si="0"/>
        <v>0.32</v>
      </c>
      <c r="E16" s="1583">
        <v>0.32</v>
      </c>
      <c r="F16" s="1584">
        <f t="shared" si="1"/>
        <v>0.32</v>
      </c>
      <c r="G16" s="162">
        <v>1184</v>
      </c>
      <c r="H16" s="419" t="s">
        <v>44</v>
      </c>
      <c r="I16" s="136"/>
      <c r="J16" s="136"/>
      <c r="K16" s="136"/>
      <c r="L16" s="136"/>
      <c r="M16" s="136"/>
      <c r="N16" s="136"/>
      <c r="O16" s="136"/>
      <c r="P16" s="136"/>
      <c r="Q16" s="420">
        <v>46520050395</v>
      </c>
      <c r="R16" s="401">
        <v>46520050395</v>
      </c>
    </row>
    <row r="17" spans="1:18" x14ac:dyDescent="0.2">
      <c r="A17" s="393">
        <v>7</v>
      </c>
      <c r="B17" s="395" t="s">
        <v>215</v>
      </c>
      <c r="C17" s="392">
        <v>0</v>
      </c>
      <c r="D17" s="396">
        <f t="shared" si="0"/>
        <v>0.71499999999999997</v>
      </c>
      <c r="E17" s="1583">
        <v>0.71499999999999997</v>
      </c>
      <c r="F17" s="1584">
        <f t="shared" si="1"/>
        <v>0.71499999999999997</v>
      </c>
      <c r="G17" s="162">
        <v>2860</v>
      </c>
      <c r="H17" s="419" t="s">
        <v>44</v>
      </c>
      <c r="I17" s="136"/>
      <c r="J17" s="136"/>
      <c r="K17" s="136"/>
      <c r="L17" s="136"/>
      <c r="M17" s="136"/>
      <c r="N17" s="136"/>
      <c r="O17" s="136"/>
      <c r="P17" s="136"/>
      <c r="Q17" s="398">
        <v>46520050392</v>
      </c>
      <c r="R17" s="372">
        <v>46520050392</v>
      </c>
    </row>
    <row r="18" spans="1:18" x14ac:dyDescent="0.2">
      <c r="A18" s="393">
        <v>8</v>
      </c>
      <c r="B18" s="395" t="s">
        <v>225</v>
      </c>
      <c r="C18" s="392">
        <v>0</v>
      </c>
      <c r="D18" s="396">
        <v>0.33</v>
      </c>
      <c r="E18" s="1583">
        <v>0.33</v>
      </c>
      <c r="F18" s="1584">
        <f t="shared" si="1"/>
        <v>0.33</v>
      </c>
      <c r="G18" s="162">
        <v>1155</v>
      </c>
      <c r="H18" s="419" t="s">
        <v>44</v>
      </c>
      <c r="I18" s="136"/>
      <c r="J18" s="136"/>
      <c r="K18" s="136"/>
      <c r="L18" s="136"/>
      <c r="M18" s="136"/>
      <c r="N18" s="136"/>
      <c r="O18" s="136"/>
      <c r="P18" s="136"/>
      <c r="Q18" s="398">
        <v>46520050514</v>
      </c>
      <c r="R18" s="372">
        <v>46520050512</v>
      </c>
    </row>
    <row r="19" spans="1:18" ht="3.75" customHeight="1" x14ac:dyDescent="0.2">
      <c r="A19" s="163"/>
      <c r="B19" s="164"/>
      <c r="E19" s="77"/>
      <c r="F19" s="77"/>
    </row>
    <row r="20" spans="1:18" ht="12.75" customHeight="1" x14ac:dyDescent="0.2">
      <c r="A20" s="165" t="s">
        <v>226</v>
      </c>
      <c r="B20" s="65"/>
      <c r="C20" s="65"/>
      <c r="D20" s="65"/>
      <c r="E20" s="1614"/>
      <c r="F20" s="847">
        <f>SUM($E$11:E18)</f>
        <v>5.67</v>
      </c>
      <c r="G20" s="1406">
        <f>SUM($G$11:G18)</f>
        <v>26119</v>
      </c>
      <c r="H20" s="68"/>
      <c r="I20" s="16"/>
      <c r="J20" s="69"/>
      <c r="K20" s="70" t="s">
        <v>46</v>
      </c>
      <c r="L20" s="71">
        <f>SUM(L11:L16)</f>
        <v>0</v>
      </c>
      <c r="M20" s="71">
        <f>SUM(M11:M16)</f>
        <v>0</v>
      </c>
      <c r="N20" s="62"/>
      <c r="O20" s="70" t="s">
        <v>1</v>
      </c>
      <c r="P20" s="71">
        <f>SUM(P11:P16)</f>
        <v>851</v>
      </c>
      <c r="Q20" s="62"/>
    </row>
    <row r="21" spans="1:18" ht="12.75" customHeight="1" x14ac:dyDescent="0.2">
      <c r="A21" s="169" t="s">
        <v>47</v>
      </c>
      <c r="B21" s="74"/>
      <c r="C21" s="74"/>
      <c r="D21" s="74"/>
      <c r="E21" s="1552"/>
      <c r="F21" s="170">
        <f>SUMIF($H$11:H18,"melnais",$E$11:E18)</f>
        <v>5.67</v>
      </c>
      <c r="G21" s="171">
        <f>SUMIF($H$11:H18,"melnais",$G$11:G18)</f>
        <v>26119</v>
      </c>
      <c r="H21" s="76"/>
      <c r="I21" s="77"/>
      <c r="J21" s="62"/>
      <c r="K21" s="62"/>
      <c r="L21" s="78"/>
      <c r="M21" s="78"/>
      <c r="N21" s="62"/>
      <c r="O21" s="62"/>
      <c r="P21" s="62"/>
      <c r="Q21" s="62"/>
    </row>
    <row r="22" spans="1:18" ht="12.75" customHeight="1" x14ac:dyDescent="0.2">
      <c r="A22" s="169" t="s">
        <v>48</v>
      </c>
      <c r="B22" s="74"/>
      <c r="C22" s="74"/>
      <c r="D22" s="74"/>
      <c r="E22" s="1606"/>
      <c r="F22" s="170">
        <f>SUMIF($H$11:H18,"bruģis",$E$11:E18)</f>
        <v>0</v>
      </c>
      <c r="G22" s="171">
        <f>SUMIF($H$11:H18,"bruģis",$G$11:G18)</f>
        <v>0</v>
      </c>
      <c r="I22" s="16"/>
      <c r="J22" s="62"/>
      <c r="N22" s="62"/>
      <c r="O22" s="62"/>
      <c r="P22" s="62"/>
      <c r="Q22" s="62"/>
    </row>
    <row r="23" spans="1:18" ht="12.75" customHeight="1" x14ac:dyDescent="0.2">
      <c r="A23" s="169" t="s">
        <v>49</v>
      </c>
      <c r="B23" s="74"/>
      <c r="C23" s="74"/>
      <c r="D23" s="74"/>
      <c r="E23" s="1606"/>
      <c r="F23" s="170">
        <f>SUMIF($H$11:H18,"grants",$E$11:E18)</f>
        <v>0</v>
      </c>
      <c r="G23" s="171">
        <f>SUMIF($H$11:H18,"grants",$G$11:G18)</f>
        <v>0</v>
      </c>
      <c r="I23" s="16"/>
      <c r="J23" s="62"/>
      <c r="N23" s="62"/>
      <c r="O23" s="62"/>
      <c r="P23" s="62"/>
      <c r="Q23" s="62"/>
    </row>
    <row r="24" spans="1:18" ht="12.75" customHeight="1" x14ac:dyDescent="0.2">
      <c r="A24" s="169" t="s">
        <v>50</v>
      </c>
      <c r="B24" s="74"/>
      <c r="C24" s="74"/>
      <c r="D24" s="74"/>
      <c r="E24" s="1606"/>
      <c r="F24" s="170">
        <f>SUMIF($H$11:H18,"cits segums",$E$11:E18)</f>
        <v>0</v>
      </c>
      <c r="G24" s="171">
        <f>SUMIF($H$11:H18,"cits segums",$G$11:G18)</f>
        <v>0</v>
      </c>
      <c r="H24" s="77"/>
      <c r="I24" s="16"/>
      <c r="J24" s="79"/>
      <c r="N24" s="62"/>
      <c r="O24" s="62"/>
      <c r="P24" s="62"/>
      <c r="Q24" s="62"/>
    </row>
    <row r="25" spans="1:18" ht="5.25" customHeight="1" x14ac:dyDescent="0.2">
      <c r="A25" s="9"/>
      <c r="B25" s="9"/>
      <c r="C25" s="9"/>
      <c r="D25" s="9"/>
      <c r="E25" s="80"/>
      <c r="F25" s="80"/>
      <c r="G25" s="172"/>
      <c r="H25" s="60"/>
      <c r="I25" s="16"/>
      <c r="J25" s="62"/>
      <c r="N25" s="62"/>
      <c r="O25" s="62"/>
      <c r="P25" s="62"/>
      <c r="Q25" s="62"/>
    </row>
    <row r="26" spans="1:18" ht="12.75" customHeight="1" x14ac:dyDescent="0.2">
      <c r="A26" s="5"/>
      <c r="B26" s="81" t="s">
        <v>51</v>
      </c>
      <c r="C26" s="1720" t="str">
        <f>KOPA!$A$31</f>
        <v>2022.gada 18.oktobris</v>
      </c>
      <c r="D26" s="1720"/>
      <c r="E26" s="1720"/>
      <c r="F26" s="82"/>
      <c r="G26" s="81"/>
      <c r="H26" s="81"/>
      <c r="I26" s="81"/>
      <c r="J26" s="82"/>
      <c r="K26" s="82"/>
      <c r="O26" s="62"/>
      <c r="P26" s="1725" t="s">
        <v>572</v>
      </c>
      <c r="Q26" s="1725"/>
      <c r="R26" s="1725"/>
    </row>
    <row r="27" spans="1:18" ht="12.75" customHeight="1" x14ac:dyDescent="0.2">
      <c r="A27" s="5"/>
      <c r="B27" s="81" t="s">
        <v>52</v>
      </c>
      <c r="C27" s="1720" t="s">
        <v>53</v>
      </c>
      <c r="D27" s="1720"/>
      <c r="E27" s="1720"/>
      <c r="F27" s="1720"/>
      <c r="G27" s="1720"/>
      <c r="H27" s="1720"/>
      <c r="I27" s="1720"/>
      <c r="J27" s="1720"/>
      <c r="K27" s="1720"/>
      <c r="M27" s="83"/>
      <c r="N27" s="83"/>
      <c r="O27" s="62"/>
      <c r="P27" s="1725"/>
      <c r="Q27" s="1725"/>
      <c r="R27" s="1725"/>
    </row>
    <row r="28" spans="1:18" ht="12.75" customHeight="1" x14ac:dyDescent="0.2">
      <c r="A28" s="5"/>
      <c r="B28" s="81"/>
      <c r="C28" s="1721" t="s">
        <v>54</v>
      </c>
      <c r="D28" s="1721"/>
      <c r="E28" s="1721"/>
      <c r="F28" s="1721"/>
      <c r="G28" s="1721"/>
      <c r="H28" s="1721"/>
      <c r="I28" s="1721"/>
      <c r="J28" s="1721"/>
      <c r="K28" s="1721"/>
      <c r="M28" s="1722" t="s">
        <v>55</v>
      </c>
      <c r="N28" s="1722"/>
      <c r="O28" s="62"/>
      <c r="P28" s="1725"/>
      <c r="Q28" s="1725"/>
      <c r="R28" s="1725"/>
    </row>
    <row r="29" spans="1:18" x14ac:dyDescent="0.2">
      <c r="A29" s="5"/>
      <c r="B29" s="6" t="s">
        <v>51</v>
      </c>
      <c r="C29" s="1728" t="str">
        <f>C26</f>
        <v>2022.gada 18.oktobris</v>
      </c>
      <c r="D29" s="1728"/>
      <c r="E29" s="1728"/>
      <c r="F29" s="82"/>
      <c r="G29" s="81"/>
      <c r="H29" s="81"/>
      <c r="I29" s="82"/>
      <c r="J29" s="82"/>
      <c r="K29" s="82"/>
      <c r="O29" s="62"/>
      <c r="P29" s="62"/>
      <c r="Q29" s="62"/>
    </row>
    <row r="30" spans="1:18" x14ac:dyDescent="0.2">
      <c r="A30" s="5"/>
      <c r="B30" s="6" t="s">
        <v>56</v>
      </c>
      <c r="C30" s="1720" t="str">
        <f>KOPA!$N$31</f>
        <v>Dobeles novada domes priekšsēdētājs Ivars Gorskis</v>
      </c>
      <c r="D30" s="1720"/>
      <c r="E30" s="1720"/>
      <c r="F30" s="1720"/>
      <c r="G30" s="1720"/>
      <c r="H30" s="1720"/>
      <c r="I30" s="1720"/>
      <c r="J30" s="1720"/>
      <c r="K30" s="1720"/>
      <c r="M30" s="83"/>
      <c r="N30" s="83"/>
      <c r="O30" s="62"/>
      <c r="P30" s="62"/>
      <c r="Q30" s="62"/>
    </row>
    <row r="31" spans="1:18" x14ac:dyDescent="0.2">
      <c r="A31" s="5"/>
      <c r="B31" s="6"/>
      <c r="C31" s="414"/>
      <c r="D31" s="414"/>
      <c r="E31" s="414"/>
      <c r="F31" s="414"/>
      <c r="G31" s="414"/>
      <c r="H31" s="414"/>
      <c r="I31" s="414"/>
      <c r="J31" s="414"/>
      <c r="K31" s="414"/>
      <c r="M31" s="1722" t="s">
        <v>55</v>
      </c>
      <c r="N31" s="1722"/>
      <c r="O31" s="62"/>
      <c r="P31" s="62"/>
      <c r="Q31" s="62"/>
    </row>
    <row r="32" spans="1:18" x14ac:dyDescent="0.2">
      <c r="A32" s="5"/>
      <c r="B32" s="6" t="s">
        <v>51</v>
      </c>
      <c r="C32" s="84" t="s">
        <v>57</v>
      </c>
      <c r="D32" s="84"/>
      <c r="E32" s="84"/>
      <c r="F32" s="81"/>
      <c r="G32" s="81"/>
      <c r="H32" s="81"/>
      <c r="I32" s="82"/>
      <c r="J32" s="82"/>
      <c r="K32" s="82"/>
      <c r="O32" s="62"/>
      <c r="P32" s="62"/>
      <c r="Q32" s="62"/>
    </row>
    <row r="33" spans="1:17" x14ac:dyDescent="0.2">
      <c r="A33" s="5"/>
      <c r="B33" s="6" t="s">
        <v>58</v>
      </c>
      <c r="C33" s="1720" t="s">
        <v>1088</v>
      </c>
      <c r="D33" s="1720"/>
      <c r="E33" s="1720"/>
      <c r="F33" s="1720"/>
      <c r="G33" s="1720"/>
      <c r="H33" s="1720"/>
      <c r="I33" s="1720"/>
      <c r="J33" s="1720"/>
      <c r="K33" s="1720"/>
      <c r="M33" s="83"/>
      <c r="N33" s="83"/>
      <c r="O33" s="62"/>
      <c r="P33" s="62"/>
      <c r="Q33" s="62"/>
    </row>
    <row r="34" spans="1:17" x14ac:dyDescent="0.2">
      <c r="B34" s="15"/>
      <c r="C34" s="9"/>
      <c r="E34" s="16"/>
      <c r="F34" s="16"/>
      <c r="G34" s="59"/>
      <c r="M34" s="1722" t="s">
        <v>55</v>
      </c>
      <c r="N34" s="1722"/>
    </row>
  </sheetData>
  <sheetProtection selectLockedCells="1" selectUnlockedCells="1"/>
  <mergeCells count="33"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  <mergeCell ref="O8:O9"/>
    <mergeCell ref="C26:E26"/>
    <mergeCell ref="C27:K27"/>
    <mergeCell ref="M31:N31"/>
    <mergeCell ref="M34:N34"/>
    <mergeCell ref="G8:G9"/>
    <mergeCell ref="H8:H9"/>
    <mergeCell ref="I8:I9"/>
    <mergeCell ref="J8:K8"/>
    <mergeCell ref="E8:F8"/>
    <mergeCell ref="E10:F10"/>
    <mergeCell ref="C33:K33"/>
    <mergeCell ref="P26:R28"/>
    <mergeCell ref="C29:E29"/>
    <mergeCell ref="C28:K28"/>
    <mergeCell ref="M28:N28"/>
    <mergeCell ref="C30:K30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9EEDD-E0EE-4EF0-A9AF-F8A9D3E6E430}">
  <sheetPr codeName="Sheet67">
    <tabColor theme="7" tint="0.59999389629810485"/>
  </sheetPr>
  <dimension ref="A1:T39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02" t="s">
        <v>210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723">
        <v>5</v>
      </c>
      <c r="F10" s="1724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87">
        <v>16</v>
      </c>
      <c r="R10" s="21">
        <v>17</v>
      </c>
    </row>
    <row r="11" spans="1:20" x14ac:dyDescent="0.2">
      <c r="A11" s="117">
        <v>1</v>
      </c>
      <c r="B11" s="389" t="s">
        <v>211</v>
      </c>
      <c r="C11" s="390">
        <v>0</v>
      </c>
      <c r="D11" s="391">
        <f t="shared" ref="D11:D23" si="0">C11+E11</f>
        <v>0.435</v>
      </c>
      <c r="E11" s="1576">
        <v>0.435</v>
      </c>
      <c r="F11" s="1320">
        <f>E11</f>
        <v>0.435</v>
      </c>
      <c r="G11" s="393">
        <v>1740</v>
      </c>
      <c r="H11" s="145" t="s">
        <v>42</v>
      </c>
      <c r="I11" s="145"/>
      <c r="J11" s="145"/>
      <c r="K11" s="145"/>
      <c r="L11" s="145"/>
      <c r="M11" s="145"/>
      <c r="N11" s="145"/>
      <c r="O11" s="145"/>
      <c r="P11" s="145"/>
      <c r="Q11" s="394">
        <v>46520060227</v>
      </c>
      <c r="R11" s="380">
        <v>46520060228</v>
      </c>
    </row>
    <row r="12" spans="1:20" x14ac:dyDescent="0.2">
      <c r="A12" s="393">
        <v>2</v>
      </c>
      <c r="B12" s="395" t="s">
        <v>212</v>
      </c>
      <c r="C12" s="392">
        <v>0</v>
      </c>
      <c r="D12" s="396">
        <f t="shared" si="0"/>
        <v>0.155</v>
      </c>
      <c r="E12" s="1577">
        <v>0.155</v>
      </c>
      <c r="F12" s="1578">
        <f t="shared" ref="F12:F23" si="1">E12</f>
        <v>0.155</v>
      </c>
      <c r="G12" s="397">
        <v>930</v>
      </c>
      <c r="H12" s="333" t="s">
        <v>44</v>
      </c>
      <c r="I12" s="333"/>
      <c r="J12" s="333"/>
      <c r="K12" s="333"/>
      <c r="L12" s="333"/>
      <c r="M12" s="333"/>
      <c r="N12" s="333"/>
      <c r="O12" s="333"/>
      <c r="P12" s="397">
        <v>89</v>
      </c>
      <c r="Q12" s="398">
        <v>46520060182</v>
      </c>
      <c r="R12" s="398">
        <v>46520060182</v>
      </c>
    </row>
    <row r="13" spans="1:20" x14ac:dyDescent="0.2">
      <c r="A13" s="399">
        <v>3</v>
      </c>
      <c r="B13" s="389" t="s">
        <v>213</v>
      </c>
      <c r="C13" s="400">
        <v>0</v>
      </c>
      <c r="D13" s="400">
        <f t="shared" si="0"/>
        <v>9.5000000000000001E-2</v>
      </c>
      <c r="E13" s="1579">
        <v>9.5000000000000001E-2</v>
      </c>
      <c r="F13" s="1580"/>
      <c r="G13" s="159">
        <v>380</v>
      </c>
      <c r="H13" s="122" t="s">
        <v>42</v>
      </c>
      <c r="I13" s="122"/>
      <c r="J13" s="122"/>
      <c r="K13" s="122"/>
      <c r="L13" s="122"/>
      <c r="M13" s="122"/>
      <c r="N13" s="122"/>
      <c r="O13" s="122"/>
      <c r="P13" s="159"/>
      <c r="Q13" s="401">
        <v>46520060216</v>
      </c>
      <c r="R13" s="402">
        <v>46520060213</v>
      </c>
    </row>
    <row r="14" spans="1:20" x14ac:dyDescent="0.2">
      <c r="A14" s="403"/>
      <c r="B14" s="404"/>
      <c r="C14" s="405">
        <f t="shared" ref="C14:C18" si="2">D13</f>
        <v>9.5000000000000001E-2</v>
      </c>
      <c r="D14" s="405">
        <f t="shared" si="0"/>
        <v>0.26500000000000001</v>
      </c>
      <c r="E14" s="1585">
        <v>0.17</v>
      </c>
      <c r="F14" s="1586"/>
      <c r="G14" s="406">
        <v>680</v>
      </c>
      <c r="H14" s="130" t="s">
        <v>44</v>
      </c>
      <c r="I14" s="130"/>
      <c r="J14" s="130"/>
      <c r="K14" s="130"/>
      <c r="L14" s="130"/>
      <c r="M14" s="130"/>
      <c r="N14" s="130"/>
      <c r="O14" s="130"/>
      <c r="P14" s="406"/>
      <c r="Q14" s="407">
        <v>46520060216</v>
      </c>
      <c r="R14" s="408">
        <v>46520060213</v>
      </c>
    </row>
    <row r="15" spans="1:20" x14ac:dyDescent="0.2">
      <c r="A15" s="403"/>
      <c r="B15" s="404"/>
      <c r="C15" s="405">
        <f t="shared" si="2"/>
        <v>0.26500000000000001</v>
      </c>
      <c r="D15" s="405">
        <f t="shared" si="0"/>
        <v>0.375</v>
      </c>
      <c r="E15" s="1585">
        <v>0.11</v>
      </c>
      <c r="F15" s="1586"/>
      <c r="G15" s="406">
        <v>440</v>
      </c>
      <c r="H15" s="130" t="s">
        <v>44</v>
      </c>
      <c r="I15" s="130"/>
      <c r="J15" s="130"/>
      <c r="K15" s="130"/>
      <c r="L15" s="130"/>
      <c r="M15" s="130"/>
      <c r="N15" s="130"/>
      <c r="O15" s="130"/>
      <c r="P15" s="406"/>
      <c r="Q15" s="407">
        <v>46520060216</v>
      </c>
      <c r="R15" s="409">
        <v>46520060221</v>
      </c>
    </row>
    <row r="16" spans="1:20" x14ac:dyDescent="0.2">
      <c r="A16" s="397"/>
      <c r="B16" s="410"/>
      <c r="C16" s="405">
        <f t="shared" si="2"/>
        <v>0.375</v>
      </c>
      <c r="D16" s="396">
        <f t="shared" si="0"/>
        <v>0.71</v>
      </c>
      <c r="E16" s="1577">
        <v>0.33500000000000002</v>
      </c>
      <c r="F16" s="1578">
        <f>SUM(E13:E16)</f>
        <v>0.71</v>
      </c>
      <c r="G16" s="397">
        <v>1340</v>
      </c>
      <c r="H16" s="333" t="s">
        <v>42</v>
      </c>
      <c r="I16" s="333"/>
      <c r="J16" s="333"/>
      <c r="K16" s="333"/>
      <c r="L16" s="333"/>
      <c r="M16" s="333"/>
      <c r="N16" s="333"/>
      <c r="O16" s="333"/>
      <c r="P16" s="397"/>
      <c r="Q16" s="411">
        <v>46520060216</v>
      </c>
      <c r="R16" s="412">
        <v>46520060221</v>
      </c>
    </row>
    <row r="17" spans="1:18" x14ac:dyDescent="0.2">
      <c r="A17" s="399">
        <v>4</v>
      </c>
      <c r="B17" s="389" t="s">
        <v>214</v>
      </c>
      <c r="C17" s="400">
        <v>0</v>
      </c>
      <c r="D17" s="400">
        <f t="shared" si="0"/>
        <v>8.5000000000000006E-2</v>
      </c>
      <c r="E17" s="1579">
        <v>8.5000000000000006E-2</v>
      </c>
      <c r="F17" s="1580"/>
      <c r="G17" s="159">
        <v>340</v>
      </c>
      <c r="H17" s="122" t="s">
        <v>44</v>
      </c>
      <c r="I17" s="122"/>
      <c r="J17" s="122"/>
      <c r="K17" s="122"/>
      <c r="L17" s="122"/>
      <c r="M17" s="122"/>
      <c r="N17" s="122"/>
      <c r="O17" s="122"/>
      <c r="P17" s="159"/>
      <c r="Q17" s="383">
        <v>46520060226</v>
      </c>
      <c r="R17" s="402">
        <v>46520060223</v>
      </c>
    </row>
    <row r="18" spans="1:18" x14ac:dyDescent="0.2">
      <c r="A18" s="397"/>
      <c r="B18" s="410"/>
      <c r="C18" s="413">
        <f t="shared" si="2"/>
        <v>8.5000000000000006E-2</v>
      </c>
      <c r="D18" s="396">
        <f t="shared" si="0"/>
        <v>0.115</v>
      </c>
      <c r="E18" s="1577">
        <v>0.03</v>
      </c>
      <c r="F18" s="1578">
        <f>SUM(E17:E18)</f>
        <v>0.115</v>
      </c>
      <c r="G18" s="397">
        <v>120</v>
      </c>
      <c r="H18" s="333" t="s">
        <v>42</v>
      </c>
      <c r="I18" s="333"/>
      <c r="J18" s="333"/>
      <c r="K18" s="333"/>
      <c r="L18" s="333"/>
      <c r="M18" s="333"/>
      <c r="N18" s="333"/>
      <c r="O18" s="333"/>
      <c r="P18" s="397"/>
      <c r="Q18" s="411">
        <v>46520060226</v>
      </c>
      <c r="R18" s="412">
        <v>46520060223</v>
      </c>
    </row>
    <row r="19" spans="1:18" x14ac:dyDescent="0.2">
      <c r="A19" s="393">
        <v>5</v>
      </c>
      <c r="B19" s="395" t="s">
        <v>215</v>
      </c>
      <c r="C19" s="396">
        <v>0</v>
      </c>
      <c r="D19" s="396">
        <f t="shared" si="0"/>
        <v>0.74</v>
      </c>
      <c r="E19" s="1577">
        <v>0.74</v>
      </c>
      <c r="F19" s="1578">
        <f t="shared" si="1"/>
        <v>0.74</v>
      </c>
      <c r="G19" s="397">
        <v>4440</v>
      </c>
      <c r="H19" s="333" t="s">
        <v>44</v>
      </c>
      <c r="I19" s="333"/>
      <c r="J19" s="333"/>
      <c r="K19" s="333"/>
      <c r="L19" s="333"/>
      <c r="M19" s="333"/>
      <c r="N19" s="333"/>
      <c r="O19" s="333"/>
      <c r="P19" s="397">
        <v>850</v>
      </c>
      <c r="Q19" s="380">
        <v>46520060165</v>
      </c>
      <c r="R19" s="394">
        <v>46520060165</v>
      </c>
    </row>
    <row r="20" spans="1:18" x14ac:dyDescent="0.2">
      <c r="A20" s="393">
        <v>6</v>
      </c>
      <c r="B20" s="395" t="s">
        <v>156</v>
      </c>
      <c r="C20" s="396">
        <v>0</v>
      </c>
      <c r="D20" s="396">
        <f t="shared" si="0"/>
        <v>0.39</v>
      </c>
      <c r="E20" s="1577">
        <v>0.39</v>
      </c>
      <c r="F20" s="1578">
        <f t="shared" si="1"/>
        <v>0.39</v>
      </c>
      <c r="G20" s="397">
        <v>1365</v>
      </c>
      <c r="H20" s="333" t="s">
        <v>42</v>
      </c>
      <c r="I20" s="333"/>
      <c r="J20" s="333"/>
      <c r="K20" s="333"/>
      <c r="L20" s="333"/>
      <c r="M20" s="333"/>
      <c r="N20" s="333"/>
      <c r="O20" s="333"/>
      <c r="P20" s="397"/>
      <c r="Q20" s="372">
        <v>46520060225</v>
      </c>
      <c r="R20" s="398">
        <v>46520060222</v>
      </c>
    </row>
    <row r="21" spans="1:18" x14ac:dyDescent="0.2">
      <c r="A21" s="399">
        <v>7</v>
      </c>
      <c r="B21" s="389" t="s">
        <v>216</v>
      </c>
      <c r="C21" s="400">
        <v>0</v>
      </c>
      <c r="D21" s="400">
        <f t="shared" si="0"/>
        <v>0.38500000000000001</v>
      </c>
      <c r="E21" s="1579">
        <v>0.38500000000000001</v>
      </c>
      <c r="F21" s="1580"/>
      <c r="G21" s="159">
        <v>1348</v>
      </c>
      <c r="H21" s="122" t="s">
        <v>42</v>
      </c>
      <c r="I21" s="122"/>
      <c r="J21" s="122"/>
      <c r="K21" s="122"/>
      <c r="L21" s="122"/>
      <c r="M21" s="122"/>
      <c r="N21" s="122"/>
      <c r="O21" s="122"/>
      <c r="P21" s="159"/>
      <c r="Q21" s="383">
        <v>46520060224</v>
      </c>
      <c r="R21" s="402">
        <v>46520060219</v>
      </c>
    </row>
    <row r="22" spans="1:18" x14ac:dyDescent="0.2">
      <c r="A22" s="397"/>
      <c r="B22" s="410"/>
      <c r="C22" s="413">
        <f t="shared" ref="C22" si="3">D21</f>
        <v>0.38500000000000001</v>
      </c>
      <c r="D22" s="396">
        <f t="shared" si="0"/>
        <v>0.46500000000000002</v>
      </c>
      <c r="E22" s="1577">
        <v>0.08</v>
      </c>
      <c r="F22" s="1578">
        <f>SUM(E21:E22)</f>
        <v>0.46500000000000002</v>
      </c>
      <c r="G22" s="397">
        <v>280</v>
      </c>
      <c r="H22" s="333" t="s">
        <v>42</v>
      </c>
      <c r="I22" s="333"/>
      <c r="J22" s="333"/>
      <c r="K22" s="333"/>
      <c r="L22" s="333"/>
      <c r="M22" s="333"/>
      <c r="N22" s="333"/>
      <c r="O22" s="333"/>
      <c r="P22" s="397"/>
      <c r="Q22" s="377">
        <v>46520060224</v>
      </c>
      <c r="R22" s="408">
        <v>46520060220</v>
      </c>
    </row>
    <row r="23" spans="1:18" x14ac:dyDescent="0.2">
      <c r="A23" s="393">
        <v>8</v>
      </c>
      <c r="B23" s="395" t="s">
        <v>157</v>
      </c>
      <c r="C23" s="396">
        <v>0</v>
      </c>
      <c r="D23" s="396">
        <f t="shared" si="0"/>
        <v>0.39</v>
      </c>
      <c r="E23" s="1577">
        <v>0.39</v>
      </c>
      <c r="F23" s="1578">
        <f t="shared" si="1"/>
        <v>0.39</v>
      </c>
      <c r="G23" s="397">
        <v>2145</v>
      </c>
      <c r="H23" s="333" t="s">
        <v>44</v>
      </c>
      <c r="I23" s="333"/>
      <c r="J23" s="333"/>
      <c r="K23" s="333"/>
      <c r="L23" s="333"/>
      <c r="M23" s="333"/>
      <c r="N23" s="333"/>
      <c r="O23" s="333"/>
      <c r="P23" s="397">
        <v>231</v>
      </c>
      <c r="Q23" s="372">
        <v>46520060218</v>
      </c>
      <c r="R23" s="398">
        <v>46520060232</v>
      </c>
    </row>
    <row r="24" spans="1:18" ht="3.75" customHeight="1" x14ac:dyDescent="0.2">
      <c r="A24" s="163"/>
      <c r="B24" s="164"/>
      <c r="E24" s="77"/>
      <c r="F24" s="77"/>
    </row>
    <row r="25" spans="1:18" ht="12.75" customHeight="1" x14ac:dyDescent="0.2">
      <c r="A25" s="165" t="s">
        <v>217</v>
      </c>
      <c r="B25" s="65"/>
      <c r="C25" s="65"/>
      <c r="D25" s="65"/>
      <c r="E25" s="1614"/>
      <c r="F25" s="847">
        <f>SUM($E$11:E23)</f>
        <v>3.4000000000000008</v>
      </c>
      <c r="G25" s="1406">
        <f>SUM($G$11:G23)</f>
        <v>15548</v>
      </c>
      <c r="H25" s="68"/>
      <c r="I25" s="16"/>
      <c r="J25" s="69"/>
      <c r="K25" s="70" t="s">
        <v>46</v>
      </c>
      <c r="L25" s="71">
        <f>SUM(L11:L23)</f>
        <v>0</v>
      </c>
      <c r="M25" s="71">
        <f>SUM(M11:M23)</f>
        <v>0</v>
      </c>
      <c r="N25" s="62"/>
      <c r="O25" s="70" t="s">
        <v>1</v>
      </c>
      <c r="P25" s="71">
        <f>SUM(P11:P23)</f>
        <v>1170</v>
      </c>
      <c r="Q25" s="62"/>
    </row>
    <row r="26" spans="1:18" ht="12.75" customHeight="1" x14ac:dyDescent="0.2">
      <c r="A26" s="169" t="s">
        <v>47</v>
      </c>
      <c r="B26" s="74"/>
      <c r="C26" s="74"/>
      <c r="D26" s="74"/>
      <c r="E26" s="1552"/>
      <c r="F26" s="170">
        <f>SUMIF($H$11:H23,"melnais",$E$11:E23)</f>
        <v>1.65</v>
      </c>
      <c r="G26" s="171">
        <f>SUMIF($H$11:H23,"melnais",$G$11:G23)</f>
        <v>8975</v>
      </c>
      <c r="H26" s="76"/>
      <c r="I26" s="77"/>
      <c r="J26" s="62"/>
      <c r="K26" s="62"/>
      <c r="L26" s="78"/>
      <c r="M26" s="78"/>
      <c r="N26" s="62"/>
      <c r="O26" s="62"/>
      <c r="P26" s="62"/>
      <c r="Q26" s="62"/>
    </row>
    <row r="27" spans="1:18" ht="12.75" customHeight="1" x14ac:dyDescent="0.2">
      <c r="A27" s="169" t="s">
        <v>48</v>
      </c>
      <c r="B27" s="74"/>
      <c r="C27" s="74"/>
      <c r="D27" s="74"/>
      <c r="E27" s="1606"/>
      <c r="F27" s="170">
        <f>SUMIF($H$11:H23,"bruģis",$E$11:E23)</f>
        <v>0</v>
      </c>
      <c r="G27" s="171">
        <f>SUMIF($H$11:H23,"bruģis",$G$11:G23)</f>
        <v>0</v>
      </c>
      <c r="I27" s="16"/>
      <c r="J27" s="62"/>
      <c r="N27" s="62"/>
      <c r="O27" s="62"/>
      <c r="P27" s="62"/>
      <c r="Q27" s="62"/>
    </row>
    <row r="28" spans="1:18" ht="12.75" customHeight="1" x14ac:dyDescent="0.2">
      <c r="A28" s="169" t="s">
        <v>49</v>
      </c>
      <c r="B28" s="74"/>
      <c r="C28" s="74"/>
      <c r="D28" s="74"/>
      <c r="E28" s="1552"/>
      <c r="F28" s="170">
        <f>SUMIF($H$11:H23,"grants",$E$11:E23)</f>
        <v>1.7500000000000002</v>
      </c>
      <c r="G28" s="171">
        <f>SUMIF($H$11:H23,"grants",$G$11:G23)</f>
        <v>6573</v>
      </c>
      <c r="I28" s="16"/>
      <c r="J28" s="62"/>
      <c r="N28" s="62"/>
      <c r="O28" s="62"/>
      <c r="P28" s="62"/>
      <c r="Q28" s="62"/>
    </row>
    <row r="29" spans="1:18" ht="12.75" customHeight="1" x14ac:dyDescent="0.2">
      <c r="A29" s="169" t="s">
        <v>50</v>
      </c>
      <c r="B29" s="74"/>
      <c r="C29" s="74"/>
      <c r="D29" s="74"/>
      <c r="E29" s="1606"/>
      <c r="F29" s="170">
        <f>SUMIF($H$11:H23,"cits segums",$E$11:E23)</f>
        <v>0</v>
      </c>
      <c r="G29" s="171">
        <f>SUMIF($H$11:H23,"cits segums",$G$11:G23)</f>
        <v>0</v>
      </c>
      <c r="H29" s="77"/>
      <c r="I29" s="16"/>
      <c r="J29" s="79"/>
      <c r="N29" s="62"/>
      <c r="O29" s="62"/>
      <c r="P29" s="62"/>
      <c r="Q29" s="62"/>
    </row>
    <row r="30" spans="1:18" ht="5.25" customHeight="1" x14ac:dyDescent="0.2">
      <c r="A30" s="9"/>
      <c r="B30" s="9"/>
      <c r="C30" s="9"/>
      <c r="D30" s="9"/>
      <c r="E30" s="80"/>
      <c r="F30" s="80"/>
      <c r="G30" s="172"/>
      <c r="H30" s="60"/>
      <c r="I30" s="16"/>
      <c r="J30" s="62"/>
      <c r="N30" s="62"/>
      <c r="O30" s="62"/>
      <c r="P30" s="62"/>
      <c r="Q30" s="62"/>
    </row>
    <row r="31" spans="1:18" ht="12.75" customHeight="1" x14ac:dyDescent="0.2">
      <c r="A31" s="5"/>
      <c r="B31" s="81" t="s">
        <v>51</v>
      </c>
      <c r="C31" s="1720" t="str">
        <f>KOPA!$A$31</f>
        <v>2022.gada 18.oktobris</v>
      </c>
      <c r="D31" s="1720"/>
      <c r="E31" s="1720"/>
      <c r="F31" s="82"/>
      <c r="G31" s="81"/>
      <c r="H31" s="81"/>
      <c r="I31" s="81"/>
      <c r="J31" s="82"/>
      <c r="K31" s="82"/>
      <c r="O31" s="62"/>
      <c r="P31" s="1725" t="s">
        <v>572</v>
      </c>
      <c r="Q31" s="1725"/>
      <c r="R31" s="1725"/>
    </row>
    <row r="32" spans="1:18" ht="12.75" customHeight="1" x14ac:dyDescent="0.2">
      <c r="A32" s="5"/>
      <c r="B32" s="81" t="s">
        <v>52</v>
      </c>
      <c r="C32" s="1720" t="s">
        <v>53</v>
      </c>
      <c r="D32" s="1720"/>
      <c r="E32" s="1720"/>
      <c r="F32" s="1720"/>
      <c r="G32" s="1720"/>
      <c r="H32" s="1720"/>
      <c r="I32" s="1720"/>
      <c r="J32" s="1720"/>
      <c r="K32" s="1720"/>
      <c r="M32" s="83"/>
      <c r="N32" s="83"/>
      <c r="O32" s="62"/>
      <c r="P32" s="1725"/>
      <c r="Q32" s="1725"/>
      <c r="R32" s="1725"/>
    </row>
    <row r="33" spans="1:18" ht="12.75" customHeight="1" x14ac:dyDescent="0.2">
      <c r="A33" s="5"/>
      <c r="B33" s="81"/>
      <c r="C33" s="1721" t="s">
        <v>54</v>
      </c>
      <c r="D33" s="1721"/>
      <c r="E33" s="1721"/>
      <c r="F33" s="1721"/>
      <c r="G33" s="1721"/>
      <c r="H33" s="1721"/>
      <c r="I33" s="1721"/>
      <c r="J33" s="1721"/>
      <c r="K33" s="1721"/>
      <c r="M33" s="1722" t="s">
        <v>55</v>
      </c>
      <c r="N33" s="1722"/>
      <c r="O33" s="62"/>
      <c r="P33" s="1725"/>
      <c r="Q33" s="1725"/>
      <c r="R33" s="1725"/>
    </row>
    <row r="34" spans="1:18" x14ac:dyDescent="0.2">
      <c r="A34" s="5"/>
      <c r="B34" s="6" t="s">
        <v>51</v>
      </c>
      <c r="C34" s="1728" t="str">
        <f>C31</f>
        <v>2022.gada 18.oktobris</v>
      </c>
      <c r="D34" s="1728"/>
      <c r="E34" s="1728"/>
      <c r="F34" s="82"/>
      <c r="G34" s="81"/>
      <c r="H34" s="81"/>
      <c r="I34" s="82"/>
      <c r="J34" s="82"/>
      <c r="K34" s="82"/>
      <c r="O34" s="62"/>
      <c r="P34" s="62"/>
      <c r="Q34" s="62"/>
    </row>
    <row r="35" spans="1:18" x14ac:dyDescent="0.2">
      <c r="A35" s="5"/>
      <c r="B35" s="6" t="s">
        <v>56</v>
      </c>
      <c r="C35" s="1720" t="str">
        <f>KOPA!$N$31</f>
        <v>Dobeles novada domes priekšsēdētājs Ivars Gorskis</v>
      </c>
      <c r="D35" s="1720"/>
      <c r="E35" s="1720"/>
      <c r="F35" s="1720"/>
      <c r="G35" s="1720"/>
      <c r="H35" s="1720"/>
      <c r="I35" s="1720"/>
      <c r="J35" s="1720"/>
      <c r="K35" s="1720"/>
      <c r="M35" s="83"/>
      <c r="N35" s="83"/>
      <c r="O35" s="62"/>
      <c r="P35" s="62"/>
      <c r="Q35" s="62"/>
    </row>
    <row r="36" spans="1:18" x14ac:dyDescent="0.2">
      <c r="A36" s="5"/>
      <c r="B36" s="6"/>
      <c r="C36" s="414"/>
      <c r="D36" s="414"/>
      <c r="E36" s="414"/>
      <c r="F36" s="414"/>
      <c r="G36" s="414"/>
      <c r="H36" s="414"/>
      <c r="I36" s="414"/>
      <c r="J36" s="414"/>
      <c r="K36" s="414"/>
      <c r="M36" s="1722" t="s">
        <v>55</v>
      </c>
      <c r="N36" s="1722"/>
      <c r="O36" s="62"/>
      <c r="P36" s="62"/>
      <c r="Q36" s="62"/>
    </row>
    <row r="37" spans="1:18" x14ac:dyDescent="0.2">
      <c r="A37" s="5"/>
      <c r="B37" s="6" t="s">
        <v>51</v>
      </c>
      <c r="C37" s="84" t="s">
        <v>57</v>
      </c>
      <c r="D37" s="84"/>
      <c r="E37" s="84"/>
      <c r="F37" s="81"/>
      <c r="G37" s="81"/>
      <c r="H37" s="81"/>
      <c r="I37" s="82"/>
      <c r="J37" s="82"/>
      <c r="K37" s="82"/>
      <c r="O37" s="62"/>
      <c r="P37" s="62"/>
      <c r="Q37" s="62"/>
    </row>
    <row r="38" spans="1:18" x14ac:dyDescent="0.2">
      <c r="A38" s="5"/>
      <c r="B38" s="6" t="s">
        <v>58</v>
      </c>
      <c r="C38" s="1720" t="s">
        <v>1088</v>
      </c>
      <c r="D38" s="1720"/>
      <c r="E38" s="1720"/>
      <c r="F38" s="1720"/>
      <c r="G38" s="1720"/>
      <c r="H38" s="1720"/>
      <c r="I38" s="1720"/>
      <c r="J38" s="1720"/>
      <c r="K38" s="1720"/>
      <c r="M38" s="83"/>
      <c r="N38" s="83"/>
      <c r="O38" s="62"/>
      <c r="P38" s="62"/>
      <c r="Q38" s="62"/>
    </row>
    <row r="39" spans="1:18" x14ac:dyDescent="0.2">
      <c r="B39" s="15"/>
      <c r="C39" s="9"/>
      <c r="E39" s="16"/>
      <c r="F39" s="16"/>
      <c r="G39" s="59"/>
      <c r="M39" s="1722" t="s">
        <v>55</v>
      </c>
      <c r="N39" s="1722"/>
    </row>
  </sheetData>
  <sheetProtection selectLockedCells="1" selectUnlockedCells="1"/>
  <mergeCells count="33"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  <mergeCell ref="O8:O9"/>
    <mergeCell ref="C31:E31"/>
    <mergeCell ref="C32:K32"/>
    <mergeCell ref="M36:N36"/>
    <mergeCell ref="M39:N39"/>
    <mergeCell ref="G8:G9"/>
    <mergeCell ref="H8:H9"/>
    <mergeCell ref="I8:I9"/>
    <mergeCell ref="J8:K8"/>
    <mergeCell ref="E8:F8"/>
    <mergeCell ref="E10:F10"/>
    <mergeCell ref="C38:K38"/>
    <mergeCell ref="P31:R33"/>
    <mergeCell ref="C34:E34"/>
    <mergeCell ref="C33:K33"/>
    <mergeCell ref="M33:N33"/>
    <mergeCell ref="C35:K35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CAF5D-BA33-4BC6-AFD4-E3346AB21FB6}">
  <sheetPr codeName="Sheet68">
    <tabColor theme="7" tint="0.59999389629810485"/>
  </sheetPr>
  <dimension ref="A1:T39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02" t="s">
        <v>433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723">
        <v>5</v>
      </c>
      <c r="F10" s="1724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87">
        <v>16</v>
      </c>
      <c r="R10" s="21">
        <v>17</v>
      </c>
    </row>
    <row r="11" spans="1:20" x14ac:dyDescent="0.2">
      <c r="A11" s="117">
        <v>1</v>
      </c>
      <c r="B11" s="389" t="s">
        <v>211</v>
      </c>
      <c r="C11" s="707">
        <v>0</v>
      </c>
      <c r="D11" s="707">
        <f t="shared" ref="D11:D23" si="0">C11+E11</f>
        <v>0.316</v>
      </c>
      <c r="E11" s="1579">
        <v>0.316</v>
      </c>
      <c r="F11" s="1580"/>
      <c r="G11" s="159">
        <v>1896</v>
      </c>
      <c r="H11" s="122" t="s">
        <v>44</v>
      </c>
      <c r="I11" s="122"/>
      <c r="J11" s="122"/>
      <c r="K11" s="122"/>
      <c r="L11" s="122"/>
      <c r="M11" s="122"/>
      <c r="N11" s="122"/>
      <c r="O11" s="122"/>
      <c r="P11" s="122"/>
      <c r="Q11" s="708">
        <v>46680030610</v>
      </c>
      <c r="R11" s="708">
        <v>46680030610</v>
      </c>
    </row>
    <row r="12" spans="1:20" x14ac:dyDescent="0.2">
      <c r="A12" s="160"/>
      <c r="B12" s="410"/>
      <c r="C12" s="405">
        <f>D11</f>
        <v>0.316</v>
      </c>
      <c r="D12" s="396">
        <f t="shared" si="0"/>
        <v>0.52</v>
      </c>
      <c r="E12" s="1583">
        <v>0.20399999999999999</v>
      </c>
      <c r="F12" s="1584">
        <f>SUM(E11:E12)</f>
        <v>0.52</v>
      </c>
      <c r="G12" s="397">
        <v>816</v>
      </c>
      <c r="H12" s="333" t="s">
        <v>42</v>
      </c>
      <c r="I12" s="333"/>
      <c r="J12" s="333"/>
      <c r="K12" s="333"/>
      <c r="L12" s="333"/>
      <c r="M12" s="333"/>
      <c r="N12" s="333"/>
      <c r="O12" s="333"/>
      <c r="P12" s="333"/>
      <c r="Q12" s="709">
        <v>46680030610</v>
      </c>
      <c r="R12" s="709">
        <v>46680030610</v>
      </c>
    </row>
    <row r="13" spans="1:20" x14ac:dyDescent="0.2">
      <c r="A13" s="399">
        <v>2</v>
      </c>
      <c r="B13" s="389" t="s">
        <v>434</v>
      </c>
      <c r="C13" s="707">
        <v>0</v>
      </c>
      <c r="D13" s="707">
        <f>C13+E13</f>
        <v>0.155</v>
      </c>
      <c r="E13" s="1579">
        <v>0.155</v>
      </c>
      <c r="F13" s="1580"/>
      <c r="G13" s="159">
        <v>930</v>
      </c>
      <c r="H13" s="122" t="s">
        <v>44</v>
      </c>
      <c r="I13" s="122"/>
      <c r="J13" s="122"/>
      <c r="K13" s="122"/>
      <c r="L13" s="122"/>
      <c r="M13" s="122"/>
      <c r="N13" s="122"/>
      <c r="O13" s="122"/>
      <c r="P13" s="159">
        <v>297</v>
      </c>
      <c r="Q13" s="402">
        <v>46680030612</v>
      </c>
      <c r="R13" s="710">
        <v>46680030616</v>
      </c>
    </row>
    <row r="14" spans="1:20" x14ac:dyDescent="0.2">
      <c r="A14" s="397"/>
      <c r="B14" s="410"/>
      <c r="C14" s="405">
        <f>D13</f>
        <v>0.155</v>
      </c>
      <c r="D14" s="396">
        <f>C14+E14</f>
        <v>0.37</v>
      </c>
      <c r="E14" s="1587">
        <v>0.215</v>
      </c>
      <c r="F14" s="1584">
        <f>SUM(E13:E14)</f>
        <v>0.37</v>
      </c>
      <c r="G14" s="403">
        <v>860</v>
      </c>
      <c r="H14" s="711" t="s">
        <v>44</v>
      </c>
      <c r="I14" s="711"/>
      <c r="J14" s="711"/>
      <c r="K14" s="711"/>
      <c r="L14" s="711"/>
      <c r="M14" s="711"/>
      <c r="N14" s="711"/>
      <c r="O14" s="711"/>
      <c r="P14" s="403"/>
      <c r="Q14" s="712">
        <v>46680030612</v>
      </c>
      <c r="R14" s="713">
        <v>46680030612</v>
      </c>
    </row>
    <row r="15" spans="1:20" x14ac:dyDescent="0.2">
      <c r="A15" s="399">
        <v>3</v>
      </c>
      <c r="B15" s="389" t="s">
        <v>212</v>
      </c>
      <c r="C15" s="392">
        <v>0</v>
      </c>
      <c r="D15" s="392">
        <f t="shared" si="0"/>
        <v>0.17799999999999999</v>
      </c>
      <c r="E15" s="1576">
        <v>0.17799999999999999</v>
      </c>
      <c r="F15" s="1320">
        <f>E15</f>
        <v>0.17799999999999999</v>
      </c>
      <c r="G15" s="393">
        <v>1068</v>
      </c>
      <c r="H15" s="145" t="s">
        <v>44</v>
      </c>
      <c r="I15" s="145"/>
      <c r="J15" s="145"/>
      <c r="K15" s="145"/>
      <c r="L15" s="145"/>
      <c r="M15" s="145"/>
      <c r="N15" s="145"/>
      <c r="O15" s="145"/>
      <c r="P15" s="393"/>
      <c r="Q15" s="714">
        <v>46680030614</v>
      </c>
      <c r="R15" s="714">
        <v>46680030614</v>
      </c>
    </row>
    <row r="16" spans="1:20" x14ac:dyDescent="0.2">
      <c r="A16" s="393">
        <v>4</v>
      </c>
      <c r="B16" s="395" t="s">
        <v>435</v>
      </c>
      <c r="C16" s="396">
        <v>0</v>
      </c>
      <c r="D16" s="396">
        <f t="shared" si="0"/>
        <v>0.41199999999999998</v>
      </c>
      <c r="E16" s="1577">
        <v>0.41199999999999998</v>
      </c>
      <c r="F16" s="1578">
        <f t="shared" ref="F16:F17" si="1">E16</f>
        <v>0.41199999999999998</v>
      </c>
      <c r="G16" s="397">
        <v>2060</v>
      </c>
      <c r="H16" s="333" t="s">
        <v>44</v>
      </c>
      <c r="I16" s="333"/>
      <c r="J16" s="333"/>
      <c r="K16" s="333"/>
      <c r="L16" s="333"/>
      <c r="M16" s="333"/>
      <c r="N16" s="333"/>
      <c r="O16" s="333"/>
      <c r="P16" s="397"/>
      <c r="Q16" s="714">
        <v>46680030611</v>
      </c>
      <c r="R16" s="714">
        <v>46680030611</v>
      </c>
    </row>
    <row r="17" spans="1:18" x14ac:dyDescent="0.2">
      <c r="A17" s="399">
        <v>5</v>
      </c>
      <c r="B17" s="389" t="s">
        <v>216</v>
      </c>
      <c r="C17" s="400">
        <v>7.0000000000000007E-2</v>
      </c>
      <c r="D17" s="396">
        <f t="shared" si="0"/>
        <v>0.625</v>
      </c>
      <c r="E17" s="1579">
        <v>0.55500000000000005</v>
      </c>
      <c r="F17" s="1580">
        <f t="shared" si="1"/>
        <v>0.55500000000000005</v>
      </c>
      <c r="G17" s="159">
        <v>3330</v>
      </c>
      <c r="H17" s="122" t="s">
        <v>44</v>
      </c>
      <c r="I17" s="122"/>
      <c r="J17" s="122"/>
      <c r="K17" s="122"/>
      <c r="L17" s="122"/>
      <c r="M17" s="122"/>
      <c r="N17" s="122"/>
      <c r="O17" s="122"/>
      <c r="P17" s="159">
        <v>89</v>
      </c>
      <c r="Q17" s="715">
        <v>46680030613</v>
      </c>
      <c r="R17" s="715">
        <v>46680030613</v>
      </c>
    </row>
    <row r="18" spans="1:18" x14ac:dyDescent="0.2">
      <c r="A18" s="399">
        <v>6</v>
      </c>
      <c r="B18" s="389" t="s">
        <v>436</v>
      </c>
      <c r="C18" s="400">
        <v>0</v>
      </c>
      <c r="D18" s="400">
        <f>C18+E18</f>
        <v>8.6999999999999994E-2</v>
      </c>
      <c r="E18" s="1579">
        <v>8.6999999999999994E-2</v>
      </c>
      <c r="F18" s="1580"/>
      <c r="G18" s="159">
        <v>261</v>
      </c>
      <c r="H18" s="122" t="s">
        <v>42</v>
      </c>
      <c r="I18" s="122"/>
      <c r="J18" s="122"/>
      <c r="K18" s="122"/>
      <c r="L18" s="122"/>
      <c r="M18" s="122"/>
      <c r="N18" s="122"/>
      <c r="O18" s="122"/>
      <c r="P18" s="159"/>
      <c r="Q18" s="710">
        <v>46680030677</v>
      </c>
      <c r="R18" s="710">
        <v>46680030676</v>
      </c>
    </row>
    <row r="19" spans="1:18" x14ac:dyDescent="0.2">
      <c r="A19" s="397"/>
      <c r="B19" s="404"/>
      <c r="C19" s="405">
        <f>D18</f>
        <v>8.6999999999999994E-2</v>
      </c>
      <c r="D19" s="360">
        <f>C19+E19</f>
        <v>0.187</v>
      </c>
      <c r="E19" s="1588">
        <v>0.1</v>
      </c>
      <c r="F19" s="1584">
        <f>SUM(E18:E19)</f>
        <v>0.187</v>
      </c>
      <c r="G19" s="716">
        <v>300</v>
      </c>
      <c r="H19" s="292" t="s">
        <v>10</v>
      </c>
      <c r="I19" s="292"/>
      <c r="J19" s="292"/>
      <c r="K19" s="292"/>
      <c r="L19" s="292"/>
      <c r="M19" s="292"/>
      <c r="N19" s="292"/>
      <c r="O19" s="292"/>
      <c r="P19" s="716"/>
      <c r="Q19" s="715">
        <v>46680030677</v>
      </c>
      <c r="R19" s="715">
        <v>46680030676</v>
      </c>
    </row>
    <row r="20" spans="1:18" x14ac:dyDescent="0.2">
      <c r="A20" s="399">
        <v>7</v>
      </c>
      <c r="B20" s="389" t="s">
        <v>370</v>
      </c>
      <c r="C20" s="392">
        <v>0</v>
      </c>
      <c r="D20" s="392">
        <f>C20+E20</f>
        <v>5.5E-2</v>
      </c>
      <c r="E20" s="1576">
        <v>5.5E-2</v>
      </c>
      <c r="F20" s="1320">
        <f>E20</f>
        <v>5.5E-2</v>
      </c>
      <c r="G20" s="393">
        <v>193</v>
      </c>
      <c r="H20" s="145" t="s">
        <v>42</v>
      </c>
      <c r="I20" s="145"/>
      <c r="J20" s="145"/>
      <c r="K20" s="145"/>
      <c r="L20" s="145"/>
      <c r="M20" s="145"/>
      <c r="N20" s="145"/>
      <c r="O20" s="145"/>
      <c r="P20" s="393"/>
      <c r="Q20" s="708">
        <v>46680030594</v>
      </c>
      <c r="R20" s="708">
        <v>46680030594</v>
      </c>
    </row>
    <row r="21" spans="1:18" x14ac:dyDescent="0.2">
      <c r="A21" s="399">
        <v>8</v>
      </c>
      <c r="B21" s="1795" t="s">
        <v>145</v>
      </c>
      <c r="C21" s="400">
        <v>0</v>
      </c>
      <c r="D21" s="400">
        <f>C21+E21</f>
        <v>0.03</v>
      </c>
      <c r="E21" s="1588">
        <v>0.03</v>
      </c>
      <c r="F21" s="1589"/>
      <c r="G21" s="716">
        <v>105</v>
      </c>
      <c r="H21" s="292" t="s">
        <v>44</v>
      </c>
      <c r="I21" s="292"/>
      <c r="J21" s="292"/>
      <c r="K21" s="292"/>
      <c r="L21" s="292"/>
      <c r="M21" s="292"/>
      <c r="N21" s="292"/>
      <c r="O21" s="292"/>
      <c r="P21" s="716">
        <v>20</v>
      </c>
      <c r="Q21" s="710">
        <v>46680030637</v>
      </c>
      <c r="R21" s="710">
        <v>46680030637</v>
      </c>
    </row>
    <row r="22" spans="1:18" x14ac:dyDescent="0.2">
      <c r="A22" s="403"/>
      <c r="B22" s="1796"/>
      <c r="C22" s="405">
        <f>D21</f>
        <v>0.03</v>
      </c>
      <c r="D22" s="717">
        <f>C22+E22</f>
        <v>0.13500000000000001</v>
      </c>
      <c r="E22" s="1588">
        <v>0.105</v>
      </c>
      <c r="F22" s="1589"/>
      <c r="G22" s="716">
        <v>368</v>
      </c>
      <c r="H22" s="292" t="s">
        <v>65</v>
      </c>
      <c r="I22" s="292"/>
      <c r="J22" s="292"/>
      <c r="K22" s="292"/>
      <c r="L22" s="292"/>
      <c r="M22" s="292"/>
      <c r="N22" s="292"/>
      <c r="O22" s="292"/>
      <c r="P22" s="716"/>
      <c r="Q22" s="709">
        <v>46680030637</v>
      </c>
      <c r="R22" s="709">
        <v>46680030637</v>
      </c>
    </row>
    <row r="23" spans="1:18" x14ac:dyDescent="0.2">
      <c r="A23" s="160"/>
      <c r="B23" s="1797"/>
      <c r="C23" s="413">
        <f>D22</f>
        <v>0.13500000000000001</v>
      </c>
      <c r="D23" s="396">
        <f t="shared" si="0"/>
        <v>0.30300000000000005</v>
      </c>
      <c r="E23" s="1577">
        <v>0.16800000000000001</v>
      </c>
      <c r="F23" s="1578">
        <f>SUM(E21:E23)</f>
        <v>0.30300000000000005</v>
      </c>
      <c r="G23" s="397">
        <v>588</v>
      </c>
      <c r="H23" s="333" t="s">
        <v>42</v>
      </c>
      <c r="I23" s="333"/>
      <c r="J23" s="333"/>
      <c r="K23" s="333"/>
      <c r="L23" s="333"/>
      <c r="M23" s="333"/>
      <c r="N23" s="333"/>
      <c r="O23" s="333"/>
      <c r="P23" s="397"/>
      <c r="Q23" s="713">
        <v>46680030637</v>
      </c>
      <c r="R23" s="713">
        <v>46680030637</v>
      </c>
    </row>
    <row r="24" spans="1:18" ht="3.75" customHeight="1" x14ac:dyDescent="0.2">
      <c r="A24" s="163"/>
      <c r="B24" s="164"/>
      <c r="E24" s="77"/>
      <c r="F24" s="77"/>
    </row>
    <row r="25" spans="1:18" ht="12.75" customHeight="1" x14ac:dyDescent="0.2">
      <c r="A25" s="165" t="s">
        <v>437</v>
      </c>
      <c r="B25" s="65"/>
      <c r="C25" s="65"/>
      <c r="D25" s="65"/>
      <c r="E25" s="1614"/>
      <c r="F25" s="847">
        <f>SUM($E$11:E23)</f>
        <v>2.5800000000000005</v>
      </c>
      <c r="G25" s="1406">
        <f>SUM($G$11:G23)</f>
        <v>12775</v>
      </c>
      <c r="H25" s="68"/>
      <c r="I25" s="16"/>
      <c r="J25" s="69"/>
      <c r="K25" s="70" t="s">
        <v>46</v>
      </c>
      <c r="L25" s="71">
        <f>SUM(L11:L23)</f>
        <v>0</v>
      </c>
      <c r="M25" s="71">
        <f>SUM(M11:M23)</f>
        <v>0</v>
      </c>
      <c r="N25" s="62"/>
      <c r="O25" s="70" t="s">
        <v>1</v>
      </c>
      <c r="P25" s="71">
        <f>SUM(P11:P23)</f>
        <v>406</v>
      </c>
      <c r="Q25" s="62"/>
    </row>
    <row r="26" spans="1:18" ht="12.75" customHeight="1" x14ac:dyDescent="0.2">
      <c r="A26" s="169" t="s">
        <v>47</v>
      </c>
      <c r="B26" s="74"/>
      <c r="C26" s="74"/>
      <c r="D26" s="74"/>
      <c r="E26" s="1552"/>
      <c r="F26" s="170">
        <f>SUMIF($H$11:H23,"melnais",$E$11:E23)</f>
        <v>1.861</v>
      </c>
      <c r="G26" s="171">
        <f>SUMIF($H$11:H23,"melnais",$G$11:G23)</f>
        <v>10249</v>
      </c>
      <c r="H26" s="76"/>
      <c r="I26" s="77"/>
      <c r="J26" s="62"/>
      <c r="K26" s="62"/>
      <c r="L26" s="78"/>
      <c r="M26" s="78"/>
      <c r="N26" s="62"/>
      <c r="O26" s="62"/>
      <c r="P26" s="62"/>
      <c r="Q26" s="62"/>
    </row>
    <row r="27" spans="1:18" ht="12.75" customHeight="1" x14ac:dyDescent="0.2">
      <c r="A27" s="169" t="s">
        <v>48</v>
      </c>
      <c r="B27" s="74"/>
      <c r="C27" s="74"/>
      <c r="D27" s="74"/>
      <c r="E27" s="1552"/>
      <c r="F27" s="170">
        <f>SUMIF($H$11:H23,"bruģis",$E$11:E23)</f>
        <v>0.105</v>
      </c>
      <c r="G27" s="171">
        <f>SUMIF($H$11:H23,"bruģis",$G$11:G23)</f>
        <v>368</v>
      </c>
      <c r="I27" s="16"/>
      <c r="J27" s="62"/>
      <c r="N27" s="62"/>
      <c r="O27" s="62"/>
      <c r="P27" s="62"/>
      <c r="Q27" s="62"/>
    </row>
    <row r="28" spans="1:18" ht="12.75" customHeight="1" x14ac:dyDescent="0.2">
      <c r="A28" s="169" t="s">
        <v>49</v>
      </c>
      <c r="B28" s="74"/>
      <c r="C28" s="74"/>
      <c r="D28" s="74"/>
      <c r="E28" s="1552"/>
      <c r="F28" s="170">
        <f>SUMIF($H$11:H23,"grants",$E$11:E23)</f>
        <v>0.51400000000000001</v>
      </c>
      <c r="G28" s="171">
        <f>SUMIF($H$11:H23,"grants",$G$11:G23)</f>
        <v>1858</v>
      </c>
      <c r="I28" s="16"/>
      <c r="J28" s="62"/>
      <c r="N28" s="62"/>
      <c r="O28" s="62"/>
      <c r="P28" s="62"/>
      <c r="Q28" s="62"/>
    </row>
    <row r="29" spans="1:18" ht="12.75" customHeight="1" x14ac:dyDescent="0.2">
      <c r="A29" s="169" t="s">
        <v>50</v>
      </c>
      <c r="B29" s="74"/>
      <c r="C29" s="74"/>
      <c r="D29" s="74"/>
      <c r="E29" s="1552"/>
      <c r="F29" s="170">
        <f>SUMIF($H$11:H23,"cits segums",$E$11:E23)</f>
        <v>0.1</v>
      </c>
      <c r="G29" s="171">
        <f>SUMIF($H$11:H23,"cits segums",$G$11:G23)</f>
        <v>300</v>
      </c>
      <c r="H29" s="77"/>
      <c r="I29" s="16"/>
      <c r="J29" s="79"/>
      <c r="N29" s="62"/>
      <c r="O29" s="62"/>
      <c r="P29" s="62"/>
      <c r="Q29" s="62"/>
    </row>
    <row r="30" spans="1:18" ht="5.25" customHeight="1" x14ac:dyDescent="0.2">
      <c r="A30" s="9"/>
      <c r="B30" s="9"/>
      <c r="C30" s="9"/>
      <c r="D30" s="9"/>
      <c r="E30" s="80"/>
      <c r="F30" s="80"/>
      <c r="G30" s="172"/>
      <c r="H30" s="60"/>
      <c r="I30" s="16"/>
      <c r="J30" s="62"/>
      <c r="N30" s="62"/>
      <c r="O30" s="62"/>
      <c r="P30" s="62"/>
      <c r="Q30" s="62"/>
    </row>
    <row r="31" spans="1:18" ht="12.75" customHeight="1" x14ac:dyDescent="0.2">
      <c r="A31" s="5"/>
      <c r="B31" s="81" t="s">
        <v>51</v>
      </c>
      <c r="C31" s="1720" t="str">
        <f>KOPA!$A$31</f>
        <v>2022.gada 18.oktobris</v>
      </c>
      <c r="D31" s="1720"/>
      <c r="E31" s="1720"/>
      <c r="F31" s="82"/>
      <c r="G31" s="81"/>
      <c r="H31" s="81"/>
      <c r="I31" s="81"/>
      <c r="J31" s="82"/>
      <c r="K31" s="82"/>
      <c r="O31" s="62"/>
      <c r="P31" s="1725" t="s">
        <v>572</v>
      </c>
      <c r="Q31" s="1725"/>
      <c r="R31" s="1725"/>
    </row>
    <row r="32" spans="1:18" ht="12.75" customHeight="1" x14ac:dyDescent="0.2">
      <c r="A32" s="5"/>
      <c r="B32" s="81" t="s">
        <v>52</v>
      </c>
      <c r="C32" s="1720" t="s">
        <v>53</v>
      </c>
      <c r="D32" s="1720"/>
      <c r="E32" s="1720"/>
      <c r="F32" s="1720"/>
      <c r="G32" s="1720"/>
      <c r="H32" s="1720"/>
      <c r="I32" s="1720"/>
      <c r="J32" s="1720"/>
      <c r="K32" s="1720"/>
      <c r="M32" s="83"/>
      <c r="N32" s="83"/>
      <c r="O32" s="62"/>
      <c r="P32" s="1725"/>
      <c r="Q32" s="1725"/>
      <c r="R32" s="1725"/>
    </row>
    <row r="33" spans="1:18" ht="12.75" customHeight="1" x14ac:dyDescent="0.2">
      <c r="A33" s="5"/>
      <c r="B33" s="81"/>
      <c r="C33" s="1721" t="s">
        <v>54</v>
      </c>
      <c r="D33" s="1721"/>
      <c r="E33" s="1721"/>
      <c r="F33" s="1721"/>
      <c r="G33" s="1721"/>
      <c r="H33" s="1721"/>
      <c r="I33" s="1721"/>
      <c r="J33" s="1721"/>
      <c r="K33" s="1721"/>
      <c r="M33" s="1722" t="s">
        <v>55</v>
      </c>
      <c r="N33" s="1722"/>
      <c r="O33" s="62"/>
      <c r="P33" s="1725"/>
      <c r="Q33" s="1725"/>
      <c r="R33" s="1725"/>
    </row>
    <row r="34" spans="1:18" x14ac:dyDescent="0.2">
      <c r="A34" s="5"/>
      <c r="B34" s="6" t="s">
        <v>51</v>
      </c>
      <c r="C34" s="1728" t="str">
        <f>C31</f>
        <v>2022.gada 18.oktobris</v>
      </c>
      <c r="D34" s="1728"/>
      <c r="E34" s="1728"/>
      <c r="F34" s="82"/>
      <c r="G34" s="81"/>
      <c r="H34" s="81"/>
      <c r="I34" s="82"/>
      <c r="J34" s="82"/>
      <c r="K34" s="82"/>
      <c r="O34" s="62"/>
      <c r="P34" s="62"/>
      <c r="Q34" s="62"/>
    </row>
    <row r="35" spans="1:18" x14ac:dyDescent="0.2">
      <c r="A35" s="5"/>
      <c r="B35" s="6" t="s">
        <v>56</v>
      </c>
      <c r="C35" s="1720" t="str">
        <f>KOPA!$N$31</f>
        <v>Dobeles novada domes priekšsēdētājs Ivars Gorskis</v>
      </c>
      <c r="D35" s="1720"/>
      <c r="E35" s="1720"/>
      <c r="F35" s="1720"/>
      <c r="G35" s="1720"/>
      <c r="H35" s="1720"/>
      <c r="I35" s="1720"/>
      <c r="J35" s="1720"/>
      <c r="K35" s="1720"/>
      <c r="M35" s="83"/>
      <c r="N35" s="83"/>
      <c r="O35" s="62"/>
      <c r="P35" s="62"/>
      <c r="Q35" s="62"/>
    </row>
    <row r="36" spans="1:18" x14ac:dyDescent="0.2">
      <c r="A36" s="5"/>
      <c r="B36" s="6"/>
      <c r="C36" s="414"/>
      <c r="E36" s="414"/>
      <c r="F36" s="414"/>
      <c r="G36" s="414"/>
      <c r="H36" s="414"/>
      <c r="I36" s="414"/>
      <c r="J36" s="414"/>
      <c r="K36" s="414"/>
      <c r="M36" s="1722" t="s">
        <v>55</v>
      </c>
      <c r="N36" s="1722"/>
      <c r="O36" s="62"/>
      <c r="P36" s="62"/>
      <c r="Q36" s="62"/>
    </row>
    <row r="37" spans="1:18" x14ac:dyDescent="0.2">
      <c r="A37" s="5"/>
      <c r="B37" s="6" t="s">
        <v>51</v>
      </c>
      <c r="C37" s="84" t="s">
        <v>57</v>
      </c>
      <c r="D37" s="84"/>
      <c r="E37" s="84"/>
      <c r="F37" s="84"/>
      <c r="G37" s="84"/>
      <c r="H37" s="81"/>
      <c r="I37" s="81"/>
      <c r="J37" s="82"/>
      <c r="K37" s="82"/>
      <c r="O37" s="62"/>
      <c r="P37" s="62"/>
      <c r="Q37" s="62"/>
    </row>
    <row r="38" spans="1:18" x14ac:dyDescent="0.2">
      <c r="A38" s="5"/>
      <c r="B38" s="6" t="s">
        <v>58</v>
      </c>
      <c r="C38" s="1720" t="s">
        <v>1088</v>
      </c>
      <c r="D38" s="1720"/>
      <c r="E38" s="1720"/>
      <c r="F38" s="1720"/>
      <c r="G38" s="1720"/>
      <c r="H38" s="1720"/>
      <c r="I38" s="1720"/>
      <c r="J38" s="1720"/>
      <c r="K38" s="1720"/>
      <c r="M38" s="83"/>
      <c r="N38" s="83"/>
      <c r="O38" s="62"/>
      <c r="P38" s="62"/>
      <c r="Q38" s="62"/>
    </row>
    <row r="39" spans="1:18" x14ac:dyDescent="0.2">
      <c r="B39" s="15"/>
      <c r="C39" s="9"/>
      <c r="E39" s="16"/>
      <c r="F39" s="16"/>
      <c r="G39" s="59"/>
      <c r="M39" s="1722" t="s">
        <v>55</v>
      </c>
      <c r="N39" s="1722"/>
    </row>
  </sheetData>
  <sheetProtection selectLockedCells="1" selectUnlockedCells="1"/>
  <mergeCells count="34"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  <mergeCell ref="O8:O9"/>
    <mergeCell ref="B21:B23"/>
    <mergeCell ref="C31:E31"/>
    <mergeCell ref="C33:K33"/>
    <mergeCell ref="M33:N33"/>
    <mergeCell ref="G8:G9"/>
    <mergeCell ref="H8:H9"/>
    <mergeCell ref="I8:I9"/>
    <mergeCell ref="J8:K8"/>
    <mergeCell ref="E8:F8"/>
    <mergeCell ref="E10:F10"/>
    <mergeCell ref="M36:N36"/>
    <mergeCell ref="M39:N39"/>
    <mergeCell ref="P31:R33"/>
    <mergeCell ref="C34:E34"/>
    <mergeCell ref="C32:K32"/>
    <mergeCell ref="C35:K35"/>
    <mergeCell ref="C38:K3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ACF27-B51A-4364-81F3-2472D3D938CA}">
  <sheetPr codeName="Sheet69">
    <tabColor theme="7" tint="0.59999389629810485"/>
  </sheetPr>
  <dimension ref="A1:T27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02" t="s">
        <v>481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723">
        <v>5</v>
      </c>
      <c r="F10" s="1724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20" x14ac:dyDescent="0.2">
      <c r="A11" s="138">
        <v>1</v>
      </c>
      <c r="B11" s="395" t="s">
        <v>389</v>
      </c>
      <c r="C11" s="392">
        <v>0</v>
      </c>
      <c r="D11" s="392">
        <f>C11+E11</f>
        <v>0.183</v>
      </c>
      <c r="E11" s="1576">
        <v>0.183</v>
      </c>
      <c r="F11" s="1320">
        <f>E11</f>
        <v>0.183</v>
      </c>
      <c r="G11" s="393">
        <v>714</v>
      </c>
      <c r="H11" s="145" t="s">
        <v>44</v>
      </c>
      <c r="I11" s="145"/>
      <c r="J11" s="145"/>
      <c r="K11" s="145"/>
      <c r="L11" s="145"/>
      <c r="M11" s="145"/>
      <c r="N11" s="145"/>
      <c r="O11" s="145"/>
      <c r="P11" s="145"/>
      <c r="Q11" s="138">
        <v>46720060127</v>
      </c>
      <c r="R11" s="138">
        <v>46720060127</v>
      </c>
    </row>
    <row r="12" spans="1:20" ht="3.75" customHeight="1" x14ac:dyDescent="0.2">
      <c r="A12" s="163"/>
      <c r="B12" s="164"/>
      <c r="E12" s="77"/>
      <c r="F12" s="77"/>
    </row>
    <row r="13" spans="1:20" ht="12.75" customHeight="1" x14ac:dyDescent="0.2">
      <c r="A13" s="165" t="s">
        <v>482</v>
      </c>
      <c r="B13" s="65"/>
      <c r="C13" s="65"/>
      <c r="D13" s="65"/>
      <c r="E13" s="1551"/>
      <c r="F13" s="847">
        <f>SUM($E$11:E11)</f>
        <v>0.183</v>
      </c>
      <c r="G13" s="1406">
        <f>SUM($G$11:G11)</f>
        <v>714</v>
      </c>
      <c r="H13" s="68"/>
      <c r="I13" s="16"/>
      <c r="J13" s="69"/>
      <c r="K13" s="70" t="s">
        <v>46</v>
      </c>
      <c r="L13" s="71">
        <f>SUM(L11:L11)</f>
        <v>0</v>
      </c>
      <c r="M13" s="71">
        <f>SUM(M11:M11)</f>
        <v>0</v>
      </c>
      <c r="N13" s="62"/>
      <c r="O13" s="70" t="s">
        <v>1</v>
      </c>
      <c r="P13" s="71">
        <f>SUM(P11:P11)</f>
        <v>0</v>
      </c>
      <c r="Q13" s="62"/>
    </row>
    <row r="14" spans="1:20" ht="12.75" customHeight="1" x14ac:dyDescent="0.2">
      <c r="A14" s="169" t="s">
        <v>47</v>
      </c>
      <c r="B14" s="74"/>
      <c r="C14" s="74"/>
      <c r="D14" s="74"/>
      <c r="E14" s="1552"/>
      <c r="F14" s="170">
        <f>SUMIF($H$11:H11,"melnais",$E$11:E11)</f>
        <v>0.183</v>
      </c>
      <c r="G14" s="171">
        <f>SUMIF($H$11:H11,"melnais",$G$11:G11)</f>
        <v>714</v>
      </c>
      <c r="H14" s="76"/>
      <c r="I14" s="77"/>
      <c r="J14" s="62"/>
      <c r="K14" s="62"/>
      <c r="L14" s="78"/>
      <c r="M14" s="78"/>
      <c r="N14" s="62"/>
      <c r="O14" s="62"/>
      <c r="P14" s="62"/>
      <c r="Q14" s="62"/>
    </row>
    <row r="15" spans="1:20" ht="12.75" customHeight="1" x14ac:dyDescent="0.2">
      <c r="A15" s="169" t="s">
        <v>48</v>
      </c>
      <c r="B15" s="74"/>
      <c r="C15" s="74"/>
      <c r="D15" s="74"/>
      <c r="E15" s="1606"/>
      <c r="F15" s="170">
        <f>SUMIF($H$11:H11,"bruģis",$E$11:E11)</f>
        <v>0</v>
      </c>
      <c r="G15" s="171">
        <f>SUMIF($H$11:H11,"bruģis",$G$11:G11)</f>
        <v>0</v>
      </c>
      <c r="I15" s="16"/>
      <c r="J15" s="62"/>
      <c r="N15" s="62"/>
      <c r="O15" s="62"/>
      <c r="P15" s="62"/>
      <c r="Q15" s="62"/>
    </row>
    <row r="16" spans="1:20" ht="12.75" customHeight="1" x14ac:dyDescent="0.2">
      <c r="A16" s="169" t="s">
        <v>49</v>
      </c>
      <c r="B16" s="74"/>
      <c r="C16" s="74"/>
      <c r="D16" s="74"/>
      <c r="E16" s="1606"/>
      <c r="F16" s="170">
        <f>SUMIF($H$11:H11,"grants",$E$11:E11)</f>
        <v>0</v>
      </c>
      <c r="G16" s="171">
        <f>SUMIF($H$11:H11,"grants",$G$11:G11)</f>
        <v>0</v>
      </c>
      <c r="I16" s="16"/>
      <c r="J16" s="62"/>
      <c r="N16" s="62"/>
      <c r="O16" s="62"/>
      <c r="P16" s="62"/>
      <c r="Q16" s="62"/>
    </row>
    <row r="17" spans="1:18" ht="12.75" customHeight="1" x14ac:dyDescent="0.2">
      <c r="A17" s="169" t="s">
        <v>50</v>
      </c>
      <c r="B17" s="74"/>
      <c r="C17" s="74"/>
      <c r="D17" s="74"/>
      <c r="E17" s="1606"/>
      <c r="F17" s="170">
        <f>SUMIF($H$11:H11,"cits segums",$E$11:E11)</f>
        <v>0</v>
      </c>
      <c r="G17" s="171">
        <f>SUMIF($H$11:H11,"cits segums",$G$11:G11)</f>
        <v>0</v>
      </c>
      <c r="H17" s="77"/>
      <c r="I17" s="16"/>
      <c r="J17" s="79"/>
      <c r="N17" s="62"/>
      <c r="O17" s="62"/>
      <c r="P17" s="62"/>
      <c r="Q17" s="62"/>
    </row>
    <row r="18" spans="1:18" ht="5.25" customHeight="1" x14ac:dyDescent="0.2">
      <c r="A18" s="9"/>
      <c r="B18" s="9"/>
      <c r="C18" s="9"/>
      <c r="D18" s="9"/>
      <c r="E18" s="80"/>
      <c r="F18" s="80"/>
      <c r="G18" s="172"/>
      <c r="H18" s="60"/>
      <c r="I18" s="16"/>
      <c r="J18" s="62"/>
      <c r="N18" s="62"/>
      <c r="O18" s="62"/>
      <c r="P18" s="62"/>
      <c r="Q18" s="62"/>
    </row>
    <row r="19" spans="1:18" ht="12.75" customHeight="1" x14ac:dyDescent="0.2">
      <c r="A19" s="5"/>
      <c r="B19" s="81" t="s">
        <v>51</v>
      </c>
      <c r="C19" s="1720" t="str">
        <f>KOPA!$A$31</f>
        <v>2022.gada 18.oktobris</v>
      </c>
      <c r="D19" s="1720"/>
      <c r="E19" s="1720"/>
      <c r="F19" s="82"/>
      <c r="G19" s="81"/>
      <c r="H19" s="81"/>
      <c r="I19" s="81"/>
      <c r="J19" s="82"/>
      <c r="K19" s="82"/>
      <c r="O19" s="62"/>
      <c r="P19" s="1725" t="s">
        <v>572</v>
      </c>
      <c r="Q19" s="1725"/>
      <c r="R19" s="1725"/>
    </row>
    <row r="20" spans="1:18" ht="12.75" customHeight="1" x14ac:dyDescent="0.2">
      <c r="A20" s="5"/>
      <c r="B20" s="81" t="s">
        <v>52</v>
      </c>
      <c r="C20" s="1720" t="s">
        <v>53</v>
      </c>
      <c r="D20" s="1720"/>
      <c r="E20" s="1720"/>
      <c r="F20" s="1720"/>
      <c r="G20" s="1720"/>
      <c r="H20" s="1720"/>
      <c r="I20" s="1720"/>
      <c r="J20" s="1720"/>
      <c r="K20" s="1720"/>
      <c r="M20" s="83"/>
      <c r="N20" s="83"/>
      <c r="O20" s="62"/>
      <c r="P20" s="1725"/>
      <c r="Q20" s="1725"/>
      <c r="R20" s="1725"/>
    </row>
    <row r="21" spans="1:18" ht="12.75" customHeight="1" x14ac:dyDescent="0.2">
      <c r="A21" s="5"/>
      <c r="B21" s="81"/>
      <c r="C21" s="1721" t="s">
        <v>54</v>
      </c>
      <c r="D21" s="1721"/>
      <c r="E21" s="1721"/>
      <c r="F21" s="1721"/>
      <c r="G21" s="1721"/>
      <c r="H21" s="1721"/>
      <c r="I21" s="1721"/>
      <c r="J21" s="1721"/>
      <c r="K21" s="1721"/>
      <c r="M21" s="1722" t="s">
        <v>55</v>
      </c>
      <c r="N21" s="1722"/>
      <c r="O21" s="62"/>
      <c r="P21" s="1725"/>
      <c r="Q21" s="1725"/>
      <c r="R21" s="1725"/>
    </row>
    <row r="22" spans="1:18" x14ac:dyDescent="0.2">
      <c r="A22" s="5"/>
      <c r="B22" s="81" t="s">
        <v>51</v>
      </c>
      <c r="C22" s="1728" t="str">
        <f>C19</f>
        <v>2022.gada 18.oktobris</v>
      </c>
      <c r="D22" s="1728"/>
      <c r="E22" s="1728"/>
      <c r="F22" s="82"/>
      <c r="G22" s="81"/>
      <c r="H22" s="81"/>
      <c r="I22" s="82"/>
      <c r="J22" s="82"/>
      <c r="K22" s="82"/>
      <c r="O22" s="62"/>
      <c r="P22" s="62"/>
      <c r="Q22" s="62"/>
    </row>
    <row r="23" spans="1:18" x14ac:dyDescent="0.2">
      <c r="A23" s="5"/>
      <c r="B23" s="81" t="s">
        <v>56</v>
      </c>
      <c r="C23" s="1720" t="str">
        <f>KOPA!$N$31</f>
        <v>Dobeles novada domes priekšsēdētājs Ivars Gorskis</v>
      </c>
      <c r="D23" s="1720"/>
      <c r="E23" s="1720"/>
      <c r="F23" s="1720"/>
      <c r="G23" s="1720"/>
      <c r="H23" s="1720"/>
      <c r="I23" s="1720"/>
      <c r="J23" s="1720"/>
      <c r="K23" s="1720"/>
      <c r="M23" s="83"/>
      <c r="N23" s="83"/>
      <c r="O23" s="62"/>
      <c r="P23" s="62"/>
      <c r="Q23" s="62"/>
    </row>
    <row r="24" spans="1:18" x14ac:dyDescent="0.2">
      <c r="A24" s="5"/>
      <c r="B24" s="81"/>
      <c r="C24" s="414"/>
      <c r="E24" s="414"/>
      <c r="F24" s="414"/>
      <c r="G24" s="414"/>
      <c r="H24" s="414"/>
      <c r="I24" s="414"/>
      <c r="J24" s="414"/>
      <c r="K24" s="414"/>
      <c r="M24" s="1722" t="s">
        <v>55</v>
      </c>
      <c r="N24" s="1722"/>
      <c r="O24" s="62"/>
      <c r="P24" s="62"/>
      <c r="Q24" s="62"/>
    </row>
    <row r="25" spans="1:18" x14ac:dyDescent="0.2">
      <c r="A25" s="5"/>
      <c r="B25" s="81" t="s">
        <v>51</v>
      </c>
      <c r="C25" s="84" t="s">
        <v>57</v>
      </c>
      <c r="D25" s="84"/>
      <c r="E25" s="84"/>
      <c r="F25" s="84"/>
      <c r="G25" s="84"/>
      <c r="H25" s="81"/>
      <c r="I25" s="81"/>
      <c r="J25" s="82"/>
      <c r="K25" s="82"/>
      <c r="O25" s="62"/>
      <c r="P25" s="62"/>
      <c r="Q25" s="62"/>
    </row>
    <row r="26" spans="1:18" x14ac:dyDescent="0.2">
      <c r="A26" s="5"/>
      <c r="B26" s="81" t="s">
        <v>58</v>
      </c>
      <c r="C26" s="1720" t="s">
        <v>1088</v>
      </c>
      <c r="D26" s="1720"/>
      <c r="E26" s="1720"/>
      <c r="F26" s="1720"/>
      <c r="G26" s="1720"/>
      <c r="H26" s="1720"/>
      <c r="I26" s="1720"/>
      <c r="J26" s="1720"/>
      <c r="K26" s="1720"/>
      <c r="M26" s="83"/>
      <c r="N26" s="83"/>
      <c r="O26" s="62"/>
      <c r="P26" s="62"/>
      <c r="Q26" s="62"/>
    </row>
    <row r="27" spans="1:18" s="61" customFormat="1" x14ac:dyDescent="0.2">
      <c r="A27" s="15"/>
      <c r="B27" s="16"/>
      <c r="C27" s="16"/>
      <c r="D27" s="16"/>
      <c r="E27" s="59"/>
      <c r="F27" s="59"/>
      <c r="G27" s="77"/>
      <c r="H27" s="16"/>
      <c r="I27" s="60"/>
      <c r="M27" s="1722" t="s">
        <v>55</v>
      </c>
      <c r="N27" s="1722"/>
      <c r="R27" s="62"/>
    </row>
  </sheetData>
  <sheetProtection selectLockedCells="1" selectUnlockedCells="1"/>
  <mergeCells count="33"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  <mergeCell ref="O8:O9"/>
    <mergeCell ref="C19:E19"/>
    <mergeCell ref="C20:K20"/>
    <mergeCell ref="M24:N24"/>
    <mergeCell ref="M27:N27"/>
    <mergeCell ref="G8:G9"/>
    <mergeCell ref="H8:H9"/>
    <mergeCell ref="I8:I9"/>
    <mergeCell ref="J8:K8"/>
    <mergeCell ref="E8:F8"/>
    <mergeCell ref="E10:F10"/>
    <mergeCell ref="C26:K26"/>
    <mergeCell ref="P19:R21"/>
    <mergeCell ref="C22:E22"/>
    <mergeCell ref="C21:K21"/>
    <mergeCell ref="M21:N21"/>
    <mergeCell ref="C23:K23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4D361-4219-4E23-989E-A5CE3DA50264}">
  <sheetPr codeName="Sheet7"/>
  <dimension ref="A1:T33"/>
  <sheetViews>
    <sheetView showGridLines="0" view="pageLayout" zoomScaleNormal="100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735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ht="11.25" customHeight="1" x14ac:dyDescent="0.2">
      <c r="A11" s="248">
        <v>1</v>
      </c>
      <c r="B11" s="625" t="s">
        <v>737</v>
      </c>
      <c r="C11" s="1180" t="s">
        <v>738</v>
      </c>
      <c r="D11" s="436">
        <v>0</v>
      </c>
      <c r="E11" s="436">
        <v>4.03</v>
      </c>
      <c r="F11" s="1181">
        <v>4.03</v>
      </c>
      <c r="G11" s="252"/>
      <c r="H11" s="1182" t="s">
        <v>42</v>
      </c>
      <c r="I11" s="30"/>
      <c r="J11" s="30"/>
      <c r="K11" s="30"/>
      <c r="L11" s="30"/>
      <c r="M11" s="30"/>
      <c r="N11" s="30"/>
      <c r="O11" s="30"/>
      <c r="P11" s="30"/>
      <c r="Q11" s="710">
        <v>46440010145</v>
      </c>
      <c r="R11" s="500">
        <v>46440010145</v>
      </c>
    </row>
    <row r="12" spans="1:20" ht="11.25" customHeight="1" x14ac:dyDescent="0.2">
      <c r="A12" s="107"/>
      <c r="B12" s="487"/>
      <c r="C12" s="1183"/>
      <c r="D12" s="449">
        <v>4.03</v>
      </c>
      <c r="E12" s="449">
        <v>4.57</v>
      </c>
      <c r="F12" s="1184">
        <v>0.54</v>
      </c>
      <c r="G12" s="1185"/>
      <c r="H12" s="1186" t="s">
        <v>42</v>
      </c>
      <c r="I12" s="38"/>
      <c r="J12" s="38"/>
      <c r="K12" s="38"/>
      <c r="L12" s="38"/>
      <c r="M12" s="38"/>
      <c r="N12" s="38"/>
      <c r="O12" s="38"/>
      <c r="P12" s="38"/>
      <c r="Q12" s="709">
        <v>46440050486</v>
      </c>
      <c r="R12" s="599">
        <v>46440050486</v>
      </c>
    </row>
    <row r="13" spans="1:20" ht="11.25" customHeight="1" x14ac:dyDescent="0.2">
      <c r="A13" s="107"/>
      <c r="B13" s="446"/>
      <c r="C13" s="1187"/>
      <c r="D13" s="1188">
        <v>4.57</v>
      </c>
      <c r="E13" s="1188">
        <v>4.8600000000000003</v>
      </c>
      <c r="F13" s="1189">
        <v>0.28999999999999998</v>
      </c>
      <c r="G13" s="36"/>
      <c r="H13" s="1190" t="s">
        <v>44</v>
      </c>
      <c r="I13" s="1191"/>
      <c r="J13" s="1191"/>
      <c r="K13" s="1191"/>
      <c r="L13" s="1191"/>
      <c r="M13" s="1191"/>
      <c r="N13" s="1191"/>
      <c r="O13" s="1191"/>
      <c r="P13" s="1191">
        <v>300</v>
      </c>
      <c r="Q13" s="1192">
        <v>46440050486</v>
      </c>
      <c r="R13" s="128">
        <v>46440050486</v>
      </c>
    </row>
    <row r="14" spans="1:20" ht="11.25" customHeight="1" x14ac:dyDescent="0.2">
      <c r="A14" s="107"/>
      <c r="B14" s="446"/>
      <c r="C14" s="1187"/>
      <c r="D14" s="1188">
        <v>4.8600000000000003</v>
      </c>
      <c r="E14" s="1188">
        <v>4.96</v>
      </c>
      <c r="F14" s="1189">
        <v>0.1</v>
      </c>
      <c r="G14" s="36"/>
      <c r="H14" s="1190" t="s">
        <v>44</v>
      </c>
      <c r="I14" s="1191"/>
      <c r="J14" s="1191"/>
      <c r="K14" s="1191"/>
      <c r="L14" s="1191"/>
      <c r="M14" s="1191"/>
      <c r="N14" s="1191"/>
      <c r="O14" s="1191"/>
      <c r="P14" s="1191">
        <v>119</v>
      </c>
      <c r="Q14" s="1192">
        <v>46440050420</v>
      </c>
      <c r="R14" s="128">
        <v>46440050420</v>
      </c>
    </row>
    <row r="15" spans="1:20" ht="11.25" customHeight="1" x14ac:dyDescent="0.2">
      <c r="A15" s="224"/>
      <c r="B15" s="453"/>
      <c r="C15" s="1193"/>
      <c r="D15" s="1194">
        <v>4.96</v>
      </c>
      <c r="E15" s="1194">
        <v>5.01</v>
      </c>
      <c r="F15" s="1195">
        <v>0.05</v>
      </c>
      <c r="G15" s="44">
        <f>SUM(F11:F15)</f>
        <v>5.01</v>
      </c>
      <c r="H15" s="1196" t="s">
        <v>44</v>
      </c>
      <c r="I15" s="583"/>
      <c r="J15" s="583"/>
      <c r="K15" s="583"/>
      <c r="L15" s="583"/>
      <c r="M15" s="583"/>
      <c r="N15" s="583"/>
      <c r="O15" s="583"/>
      <c r="P15" s="583">
        <v>81</v>
      </c>
      <c r="Q15" s="1197">
        <v>46440050522</v>
      </c>
      <c r="R15" s="134">
        <v>46440050522</v>
      </c>
    </row>
    <row r="16" spans="1:20" ht="11.25" customHeight="1" x14ac:dyDescent="0.2">
      <c r="A16" s="248">
        <v>2</v>
      </c>
      <c r="B16" s="304" t="s">
        <v>739</v>
      </c>
      <c r="C16" s="1736" t="s">
        <v>740</v>
      </c>
      <c r="D16" s="426">
        <v>0</v>
      </c>
      <c r="E16" s="426">
        <v>2.92</v>
      </c>
      <c r="F16" s="1198">
        <v>2.92</v>
      </c>
      <c r="G16" s="27"/>
      <c r="H16" s="1199" t="s">
        <v>42</v>
      </c>
      <c r="I16" s="110"/>
      <c r="J16" s="110"/>
      <c r="K16" s="110"/>
      <c r="L16" s="110"/>
      <c r="M16" s="110"/>
      <c r="N16" s="110"/>
      <c r="O16" s="110"/>
      <c r="P16" s="110"/>
      <c r="Q16" s="1200">
        <v>46440030135</v>
      </c>
      <c r="R16" s="121">
        <v>46440030135</v>
      </c>
    </row>
    <row r="17" spans="1:18" ht="11.25" customHeight="1" x14ac:dyDescent="0.2">
      <c r="A17" s="224"/>
      <c r="B17" s="453"/>
      <c r="C17" s="1737"/>
      <c r="D17" s="430">
        <v>2.92</v>
      </c>
      <c r="E17" s="430">
        <v>2.21</v>
      </c>
      <c r="F17" s="1195">
        <v>2.21</v>
      </c>
      <c r="G17" s="44">
        <v>5.13</v>
      </c>
      <c r="H17" s="1196" t="s">
        <v>42</v>
      </c>
      <c r="I17" s="583"/>
      <c r="J17" s="583"/>
      <c r="K17" s="583"/>
      <c r="L17" s="583"/>
      <c r="M17" s="583"/>
      <c r="N17" s="583"/>
      <c r="O17" s="583"/>
      <c r="P17" s="583"/>
      <c r="Q17" s="1197">
        <v>46440030137</v>
      </c>
      <c r="R17" s="134">
        <v>46440030137</v>
      </c>
    </row>
    <row r="18" spans="1:18" ht="6" customHeight="1" x14ac:dyDescent="0.2"/>
    <row r="19" spans="1:18" ht="12.75" customHeight="1" x14ac:dyDescent="0.2">
      <c r="A19" s="1201" t="s">
        <v>101</v>
      </c>
      <c r="B19" s="64"/>
      <c r="C19" s="65"/>
      <c r="D19" s="65"/>
      <c r="E19" s="66"/>
      <c r="F19" s="67">
        <f>SUM(F11:F17)</f>
        <v>10.14</v>
      </c>
      <c r="G19" s="1202"/>
      <c r="H19" s="68"/>
      <c r="I19" s="16"/>
      <c r="J19" s="69"/>
      <c r="K19" s="70" t="s">
        <v>46</v>
      </c>
      <c r="L19" s="71">
        <f>SUM(L11:L15)</f>
        <v>0</v>
      </c>
      <c r="M19" s="71">
        <f>SUM(M11:M15)</f>
        <v>0</v>
      </c>
      <c r="N19" s="62"/>
      <c r="O19" s="70" t="s">
        <v>1</v>
      </c>
      <c r="P19" s="71">
        <f>SUM(P11:P15)</f>
        <v>500</v>
      </c>
      <c r="Q19" s="62"/>
    </row>
    <row r="20" spans="1:18" ht="12.75" customHeight="1" x14ac:dyDescent="0.2">
      <c r="A20" s="72" t="s">
        <v>47</v>
      </c>
      <c r="B20" s="73"/>
      <c r="C20" s="74"/>
      <c r="D20" s="74"/>
      <c r="E20" s="75"/>
      <c r="F20" s="955">
        <f>SUMIF(H11:H17,"melnais",F11:F17)</f>
        <v>0.44</v>
      </c>
      <c r="G20" s="1203"/>
      <c r="H20" s="76"/>
      <c r="I20" s="77"/>
      <c r="J20" s="62"/>
      <c r="K20" s="62"/>
      <c r="L20" s="78"/>
      <c r="M20" s="78"/>
      <c r="N20" s="62"/>
      <c r="O20" s="62"/>
      <c r="P20" s="62"/>
      <c r="Q20" s="62"/>
    </row>
    <row r="21" spans="1:18" ht="12.75" customHeight="1" x14ac:dyDescent="0.2">
      <c r="A21" s="72" t="s">
        <v>48</v>
      </c>
      <c r="B21" s="73"/>
      <c r="C21" s="74"/>
      <c r="D21" s="74"/>
      <c r="E21" s="75"/>
      <c r="F21" s="955">
        <f>SUMIF(H11:H17,"bruģis",F11:F17)</f>
        <v>0</v>
      </c>
      <c r="G21" s="1203"/>
      <c r="I21" s="16"/>
      <c r="J21" s="62"/>
      <c r="N21" s="62"/>
      <c r="O21" s="62"/>
      <c r="P21" s="62"/>
      <c r="Q21" s="62"/>
    </row>
    <row r="22" spans="1:18" ht="12.75" customHeight="1" x14ac:dyDescent="0.2">
      <c r="A22" s="72" t="s">
        <v>49</v>
      </c>
      <c r="B22" s="73"/>
      <c r="C22" s="74"/>
      <c r="D22" s="74"/>
      <c r="E22" s="75"/>
      <c r="F22" s="955">
        <f>SUMIF(H11:H17,"grants",F11:F17)</f>
        <v>9.6999999999999993</v>
      </c>
      <c r="G22" s="1203"/>
      <c r="I22" s="16"/>
      <c r="J22" s="62"/>
      <c r="N22" s="62"/>
      <c r="O22" s="62"/>
      <c r="P22" s="62"/>
      <c r="Q22" s="62"/>
    </row>
    <row r="23" spans="1:18" ht="12.75" customHeight="1" x14ac:dyDescent="0.2">
      <c r="A23" s="72" t="s">
        <v>50</v>
      </c>
      <c r="B23" s="73"/>
      <c r="C23" s="74"/>
      <c r="D23" s="74"/>
      <c r="E23" s="75"/>
      <c r="F23" s="955">
        <f>SUMIF(H11:H17,"cits segums",F11:F17)</f>
        <v>0</v>
      </c>
      <c r="G23" s="1203"/>
      <c r="H23" s="77"/>
      <c r="I23" s="16"/>
      <c r="J23" s="79"/>
      <c r="N23" s="62"/>
      <c r="O23" s="62"/>
      <c r="P23" s="62"/>
      <c r="Q23" s="62"/>
    </row>
    <row r="24" spans="1:18" ht="5.25" customHeight="1" x14ac:dyDescent="0.2">
      <c r="D24" s="9"/>
      <c r="E24" s="9"/>
      <c r="F24" s="80"/>
      <c r="G24" s="80"/>
      <c r="H24" s="60"/>
      <c r="I24" s="16"/>
      <c r="J24" s="62"/>
      <c r="N24" s="62"/>
      <c r="O24" s="62"/>
      <c r="P24" s="62"/>
      <c r="Q24" s="62"/>
    </row>
    <row r="25" spans="1:18" ht="12.75" customHeight="1" x14ac:dyDescent="0.2">
      <c r="A25" s="5"/>
      <c r="B25" s="5"/>
      <c r="C25" s="6" t="s">
        <v>51</v>
      </c>
      <c r="D25" s="1720" t="str">
        <f>KOPA!$A$31</f>
        <v>2022.gada 18.oktobris</v>
      </c>
      <c r="E25" s="1720"/>
      <c r="F25" s="1720"/>
      <c r="G25" s="82"/>
      <c r="H25" s="81"/>
      <c r="I25" s="81"/>
      <c r="J25" s="82"/>
      <c r="K25" s="82"/>
      <c r="O25" s="62"/>
      <c r="P25" s="1738" t="s">
        <v>572</v>
      </c>
      <c r="Q25" s="1738"/>
      <c r="R25" s="1738"/>
    </row>
    <row r="26" spans="1:18" ht="12.75" customHeight="1" x14ac:dyDescent="0.2">
      <c r="A26" s="5"/>
      <c r="B26" s="5"/>
      <c r="C26" s="6" t="s">
        <v>52</v>
      </c>
      <c r="D26" s="1720" t="s">
        <v>53</v>
      </c>
      <c r="E26" s="1720"/>
      <c r="F26" s="1720"/>
      <c r="G26" s="1720"/>
      <c r="H26" s="1720"/>
      <c r="I26" s="1720"/>
      <c r="J26" s="1720"/>
      <c r="K26" s="1720"/>
      <c r="M26" s="83"/>
      <c r="N26" s="83"/>
      <c r="O26" s="62"/>
      <c r="P26" s="1738"/>
      <c r="Q26" s="1738"/>
      <c r="R26" s="1738"/>
    </row>
    <row r="27" spans="1:18" ht="12.75" customHeight="1" x14ac:dyDescent="0.2">
      <c r="A27" s="5"/>
      <c r="B27" s="5"/>
      <c r="C27" s="6"/>
      <c r="D27" s="1721" t="s">
        <v>54</v>
      </c>
      <c r="E27" s="1721"/>
      <c r="F27" s="1721"/>
      <c r="G27" s="1721"/>
      <c r="H27" s="1721"/>
      <c r="I27" s="1721"/>
      <c r="J27" s="1721"/>
      <c r="K27" s="1721"/>
      <c r="M27" s="1722" t="s">
        <v>55</v>
      </c>
      <c r="N27" s="1722"/>
      <c r="O27" s="62"/>
      <c r="P27" s="1738"/>
      <c r="Q27" s="1738"/>
      <c r="R27" s="1738"/>
    </row>
    <row r="28" spans="1:18" ht="12.75" customHeight="1" x14ac:dyDescent="0.2">
      <c r="A28" s="5"/>
      <c r="B28" s="5"/>
      <c r="C28" s="6" t="s">
        <v>51</v>
      </c>
      <c r="D28" s="1728" t="str">
        <f>D25</f>
        <v>2022.gada 18.oktobris</v>
      </c>
      <c r="E28" s="1728"/>
      <c r="F28" s="1728"/>
      <c r="G28" s="82"/>
      <c r="H28" s="81"/>
      <c r="I28" s="81"/>
      <c r="J28" s="82"/>
      <c r="K28" s="82"/>
      <c r="O28" s="62"/>
      <c r="P28" s="62"/>
      <c r="Q28" s="62"/>
    </row>
    <row r="29" spans="1:18" ht="12.75" customHeight="1" x14ac:dyDescent="0.2">
      <c r="A29" s="5"/>
      <c r="B29" s="5"/>
      <c r="C29" s="6" t="s">
        <v>56</v>
      </c>
      <c r="D29" s="1720" t="str">
        <f>KOPA!$N$31</f>
        <v>Dobeles novada domes priekšsēdētājs Ivars Gorskis</v>
      </c>
      <c r="E29" s="1720"/>
      <c r="F29" s="1720"/>
      <c r="G29" s="1720"/>
      <c r="H29" s="1720"/>
      <c r="I29" s="1720"/>
      <c r="J29" s="1720"/>
      <c r="K29" s="1720"/>
      <c r="M29" s="83"/>
      <c r="N29" s="83"/>
      <c r="O29" s="62"/>
      <c r="P29" s="62"/>
      <c r="Q29" s="62"/>
    </row>
    <row r="30" spans="1:18" ht="12.75" customHeight="1" x14ac:dyDescent="0.2">
      <c r="A30" s="5"/>
      <c r="B30" s="5"/>
      <c r="C30" s="6"/>
      <c r="D30" s="1721" t="s">
        <v>54</v>
      </c>
      <c r="E30" s="1721"/>
      <c r="F30" s="1721"/>
      <c r="G30" s="1721"/>
      <c r="H30" s="1721"/>
      <c r="I30" s="1721"/>
      <c r="J30" s="1721"/>
      <c r="K30" s="1721"/>
      <c r="M30" s="1722" t="s">
        <v>55</v>
      </c>
      <c r="N30" s="1722"/>
      <c r="O30" s="62"/>
      <c r="P30" s="62"/>
      <c r="Q30" s="62"/>
    </row>
    <row r="31" spans="1:18" ht="12.75" customHeight="1" x14ac:dyDescent="0.2">
      <c r="A31" s="5"/>
      <c r="B31" s="5"/>
      <c r="C31" s="6" t="s">
        <v>51</v>
      </c>
      <c r="D31" s="84" t="s">
        <v>57</v>
      </c>
      <c r="E31" s="84"/>
      <c r="F31" s="84"/>
      <c r="G31" s="81"/>
      <c r="H31" s="81"/>
      <c r="I31" s="81"/>
      <c r="J31" s="82"/>
      <c r="K31" s="82"/>
      <c r="O31" s="62"/>
      <c r="P31" s="62"/>
      <c r="Q31" s="62"/>
    </row>
    <row r="32" spans="1:18" ht="12.75" customHeight="1" x14ac:dyDescent="0.2">
      <c r="A32" s="5"/>
      <c r="B32" s="5"/>
      <c r="C32" s="6" t="s">
        <v>58</v>
      </c>
      <c r="D32" s="1720" t="s">
        <v>1088</v>
      </c>
      <c r="E32" s="1720"/>
      <c r="F32" s="1720"/>
      <c r="G32" s="1720"/>
      <c r="H32" s="1720"/>
      <c r="I32" s="1720"/>
      <c r="J32" s="1720"/>
      <c r="K32" s="1720"/>
      <c r="M32" s="83"/>
      <c r="N32" s="83"/>
      <c r="O32" s="62"/>
      <c r="P32" s="62"/>
      <c r="Q32" s="62"/>
    </row>
    <row r="33" spans="4:14" ht="12.75" customHeight="1" x14ac:dyDescent="0.2">
      <c r="D33" s="1721" t="s">
        <v>54</v>
      </c>
      <c r="E33" s="1721"/>
      <c r="F33" s="1721"/>
      <c r="G33" s="1721"/>
      <c r="H33" s="1721"/>
      <c r="I33" s="1721"/>
      <c r="J33" s="1721"/>
      <c r="K33" s="1721"/>
      <c r="M33" s="1722" t="s">
        <v>55</v>
      </c>
      <c r="N33" s="1722"/>
    </row>
  </sheetData>
  <sheetProtection selectLockedCells="1" selectUnlockedCells="1"/>
  <mergeCells count="36"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M8:M9"/>
    <mergeCell ref="N8:N9"/>
    <mergeCell ref="O8:O9"/>
    <mergeCell ref="Q8:Q9"/>
    <mergeCell ref="D8:E8"/>
    <mergeCell ref="F8:G8"/>
    <mergeCell ref="H8:H9"/>
    <mergeCell ref="I8:I9"/>
    <mergeCell ref="J8:K8"/>
    <mergeCell ref="R8:R9"/>
    <mergeCell ref="L8:L9"/>
    <mergeCell ref="P25:R27"/>
    <mergeCell ref="D26:K26"/>
    <mergeCell ref="D27:K27"/>
    <mergeCell ref="M27:N27"/>
    <mergeCell ref="D28:F28"/>
    <mergeCell ref="B10:C10"/>
    <mergeCell ref="F10:G10"/>
    <mergeCell ref="D33:K33"/>
    <mergeCell ref="M33:N33"/>
    <mergeCell ref="C16:C17"/>
    <mergeCell ref="D25:F25"/>
    <mergeCell ref="D29:K29"/>
    <mergeCell ref="D30:K30"/>
    <mergeCell ref="M30:N30"/>
    <mergeCell ref="D32:K32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verticalDpi="300" r:id="rId1"/>
  <headerFooter scaleWithDoc="0">
    <oddFooter>&amp;RLapa &amp;P no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8010A-A25C-472F-9A8C-AB2CE4080F59}">
  <sheetPr codeName="Sheet70">
    <tabColor theme="7" tint="0.59999389629810485"/>
  </sheetPr>
  <dimension ref="A1:T32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02" t="s">
        <v>475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723">
        <v>5</v>
      </c>
      <c r="F10" s="1724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20" x14ac:dyDescent="0.2">
      <c r="A11" s="138">
        <v>1</v>
      </c>
      <c r="B11" s="395" t="s">
        <v>156</v>
      </c>
      <c r="C11" s="392">
        <v>0</v>
      </c>
      <c r="D11" s="392">
        <f t="shared" ref="D11:D13" si="0">C11+E11</f>
        <v>0.254</v>
      </c>
      <c r="E11" s="1576">
        <v>0.254</v>
      </c>
      <c r="F11" s="1320">
        <f>E11</f>
        <v>0.254</v>
      </c>
      <c r="G11" s="393">
        <v>813</v>
      </c>
      <c r="H11" s="145" t="s">
        <v>44</v>
      </c>
      <c r="I11" s="145"/>
      <c r="J11" s="145"/>
      <c r="K11" s="145"/>
      <c r="L11" s="145"/>
      <c r="M11" s="145"/>
      <c r="N11" s="145"/>
      <c r="O11" s="145"/>
      <c r="P11" s="145"/>
      <c r="Q11" s="138">
        <v>46720010151</v>
      </c>
      <c r="R11" s="138">
        <v>46720010151</v>
      </c>
    </row>
    <row r="12" spans="1:20" x14ac:dyDescent="0.2">
      <c r="A12" s="393">
        <v>2</v>
      </c>
      <c r="B12" s="395" t="s">
        <v>476</v>
      </c>
      <c r="C12" s="392">
        <v>0</v>
      </c>
      <c r="D12" s="392">
        <f t="shared" si="0"/>
        <v>0.14299999999999999</v>
      </c>
      <c r="E12" s="1576">
        <v>0.14299999999999999</v>
      </c>
      <c r="F12" s="1320">
        <f t="shared" ref="F12:F14" si="1">E12</f>
        <v>0.14299999999999999</v>
      </c>
      <c r="G12" s="393">
        <v>458</v>
      </c>
      <c r="H12" s="145" t="s">
        <v>44</v>
      </c>
      <c r="I12" s="145"/>
      <c r="J12" s="145"/>
      <c r="K12" s="145"/>
      <c r="L12" s="145"/>
      <c r="M12" s="145"/>
      <c r="N12" s="145"/>
      <c r="O12" s="145"/>
      <c r="P12" s="145"/>
      <c r="Q12" s="138">
        <v>46720010152</v>
      </c>
      <c r="R12" s="138">
        <v>46720010152</v>
      </c>
    </row>
    <row r="13" spans="1:20" x14ac:dyDescent="0.2">
      <c r="A13" s="393">
        <v>3</v>
      </c>
      <c r="B13" s="395" t="s">
        <v>477</v>
      </c>
      <c r="C13" s="392">
        <v>0</v>
      </c>
      <c r="D13" s="392">
        <f t="shared" si="0"/>
        <v>0.24</v>
      </c>
      <c r="E13" s="1576">
        <v>0.24</v>
      </c>
      <c r="F13" s="1320">
        <f t="shared" si="1"/>
        <v>0.24</v>
      </c>
      <c r="G13" s="393">
        <v>768</v>
      </c>
      <c r="H13" s="145" t="s">
        <v>44</v>
      </c>
      <c r="I13" s="145"/>
      <c r="J13" s="145"/>
      <c r="K13" s="145"/>
      <c r="L13" s="145"/>
      <c r="M13" s="145"/>
      <c r="N13" s="145"/>
      <c r="O13" s="145"/>
      <c r="P13" s="145"/>
      <c r="Q13" s="138">
        <v>46720010153</v>
      </c>
      <c r="R13" s="138">
        <v>46720010153</v>
      </c>
    </row>
    <row r="14" spans="1:20" x14ac:dyDescent="0.2">
      <c r="A14" s="117">
        <v>4</v>
      </c>
      <c r="B14" s="723" t="s">
        <v>478</v>
      </c>
      <c r="C14" s="400">
        <v>0</v>
      </c>
      <c r="D14" s="400">
        <v>0.42799999999999999</v>
      </c>
      <c r="E14" s="1579">
        <v>0.42799999999999999</v>
      </c>
      <c r="F14" s="1580">
        <f t="shared" si="1"/>
        <v>0.42799999999999999</v>
      </c>
      <c r="G14" s="159">
        <v>2142</v>
      </c>
      <c r="H14" s="122" t="s">
        <v>44</v>
      </c>
      <c r="I14" s="122"/>
      <c r="J14" s="122"/>
      <c r="K14" s="122"/>
      <c r="L14" s="122"/>
      <c r="M14" s="122"/>
      <c r="N14" s="122"/>
      <c r="O14" s="122"/>
      <c r="P14" s="122"/>
      <c r="Q14" s="510">
        <v>46720010150</v>
      </c>
      <c r="R14" s="510">
        <v>46720010150</v>
      </c>
    </row>
    <row r="15" spans="1:20" x14ac:dyDescent="0.2">
      <c r="A15" s="399">
        <v>5</v>
      </c>
      <c r="B15" s="389" t="s">
        <v>479</v>
      </c>
      <c r="C15" s="400">
        <v>0</v>
      </c>
      <c r="D15" s="400">
        <v>0.14799999999999999</v>
      </c>
      <c r="E15" s="1579">
        <v>0.14799999999999999</v>
      </c>
      <c r="F15" s="1580"/>
      <c r="G15" s="159">
        <v>816</v>
      </c>
      <c r="H15" s="122" t="s">
        <v>44</v>
      </c>
      <c r="I15" s="122"/>
      <c r="J15" s="122"/>
      <c r="K15" s="122"/>
      <c r="L15" s="122"/>
      <c r="M15" s="122"/>
      <c r="N15" s="122"/>
      <c r="O15" s="122"/>
      <c r="P15" s="122"/>
      <c r="Q15" s="510">
        <v>46720010209</v>
      </c>
      <c r="R15" s="510">
        <v>46720010208</v>
      </c>
    </row>
    <row r="16" spans="1:20" x14ac:dyDescent="0.2">
      <c r="A16" s="397"/>
      <c r="B16" s="410"/>
      <c r="C16" s="413">
        <v>0.14799999999999999</v>
      </c>
      <c r="D16" s="413">
        <v>0.46500000000000002</v>
      </c>
      <c r="E16" s="1583">
        <v>0.17199999999999999</v>
      </c>
      <c r="F16" s="1584">
        <f>SUM(E15:E16)</f>
        <v>0.31999999999999995</v>
      </c>
      <c r="G16" s="162">
        <v>860</v>
      </c>
      <c r="H16" s="136" t="s">
        <v>42</v>
      </c>
      <c r="I16" s="136"/>
      <c r="J16" s="136"/>
      <c r="K16" s="136"/>
      <c r="L16" s="136"/>
      <c r="M16" s="136"/>
      <c r="N16" s="136"/>
      <c r="O16" s="136"/>
      <c r="P16" s="136"/>
      <c r="Q16" s="274"/>
      <c r="R16" s="274"/>
    </row>
    <row r="17" spans="1:18" ht="3.75" customHeight="1" x14ac:dyDescent="0.2">
      <c r="A17" s="163"/>
      <c r="B17" s="164"/>
      <c r="E17" s="77"/>
      <c r="F17" s="77"/>
    </row>
    <row r="18" spans="1:18" ht="12.75" customHeight="1" x14ac:dyDescent="0.2">
      <c r="A18" s="165" t="s">
        <v>480</v>
      </c>
      <c r="B18" s="65"/>
      <c r="C18" s="65"/>
      <c r="D18" s="65"/>
      <c r="E18" s="1551"/>
      <c r="F18" s="847">
        <f>SUM($E$11:E16)</f>
        <v>1.3849999999999998</v>
      </c>
      <c r="G18" s="1406">
        <f>SUM($G$11:G16)</f>
        <v>5857</v>
      </c>
      <c r="H18" s="68"/>
      <c r="I18" s="16"/>
      <c r="J18" s="69"/>
      <c r="K18" s="70" t="s">
        <v>46</v>
      </c>
      <c r="L18" s="71">
        <f>SUM(L11:L15)</f>
        <v>0</v>
      </c>
      <c r="M18" s="71">
        <f>SUM(M11:M15)</f>
        <v>0</v>
      </c>
      <c r="N18" s="62"/>
      <c r="O18" s="70" t="s">
        <v>1</v>
      </c>
      <c r="P18" s="71">
        <f>SUM(P11:P15)</f>
        <v>0</v>
      </c>
      <c r="Q18" s="62"/>
    </row>
    <row r="19" spans="1:18" ht="12.75" customHeight="1" x14ac:dyDescent="0.2">
      <c r="A19" s="169" t="s">
        <v>47</v>
      </c>
      <c r="B19" s="74"/>
      <c r="C19" s="74"/>
      <c r="D19" s="74"/>
      <c r="E19" s="1552"/>
      <c r="F19" s="170">
        <f>SUMIF($H$11:H16,"melnais",$E$11:E16)</f>
        <v>1.2129999999999999</v>
      </c>
      <c r="G19" s="171">
        <f>SUMIF($H$11:H16,"melnais",$G$11:G16)</f>
        <v>4997</v>
      </c>
      <c r="H19" s="76"/>
      <c r="I19" s="77"/>
      <c r="J19" s="62"/>
      <c r="K19" s="62"/>
      <c r="L19" s="78"/>
      <c r="M19" s="78"/>
      <c r="N19" s="62"/>
      <c r="O19" s="62"/>
      <c r="P19" s="62"/>
      <c r="Q19" s="62"/>
    </row>
    <row r="20" spans="1:18" ht="12.75" customHeight="1" x14ac:dyDescent="0.2">
      <c r="A20" s="169" t="s">
        <v>48</v>
      </c>
      <c r="B20" s="74"/>
      <c r="C20" s="74"/>
      <c r="D20" s="74"/>
      <c r="E20" s="1606"/>
      <c r="F20" s="170">
        <f>SUMIF($H$11:H16,"bruģis",$E$11:E16)</f>
        <v>0</v>
      </c>
      <c r="G20" s="171">
        <f>SUMIF($H$11:H16,"bruģis",$G$11:G16)</f>
        <v>0</v>
      </c>
      <c r="I20" s="16"/>
      <c r="J20" s="62"/>
      <c r="N20" s="62"/>
      <c r="O20" s="62"/>
      <c r="P20" s="62"/>
      <c r="Q20" s="62"/>
    </row>
    <row r="21" spans="1:18" ht="12.75" customHeight="1" x14ac:dyDescent="0.2">
      <c r="A21" s="169" t="s">
        <v>49</v>
      </c>
      <c r="B21" s="74"/>
      <c r="C21" s="74"/>
      <c r="D21" s="74"/>
      <c r="E21" s="1552"/>
      <c r="F21" s="170">
        <f>SUMIF($H$11:H16,"grants",$E$11:E16)</f>
        <v>0.17199999999999999</v>
      </c>
      <c r="G21" s="171">
        <f>SUMIF($H$11:H16,"grants",$G$11:G16)</f>
        <v>860</v>
      </c>
      <c r="I21" s="16"/>
      <c r="J21" s="62"/>
      <c r="N21" s="62"/>
      <c r="O21" s="62"/>
      <c r="P21" s="62"/>
      <c r="Q21" s="62"/>
    </row>
    <row r="22" spans="1:18" ht="12.75" customHeight="1" x14ac:dyDescent="0.2">
      <c r="A22" s="169" t="s">
        <v>50</v>
      </c>
      <c r="B22" s="74"/>
      <c r="C22" s="74"/>
      <c r="D22" s="74"/>
      <c r="E22" s="1606"/>
      <c r="F22" s="170">
        <f>SUMIF($H$11:H16,"cits segums",$E$11:E16)</f>
        <v>0</v>
      </c>
      <c r="G22" s="171">
        <f>SUMIF($H$11:H16,"cits segums",$G$11:G16)</f>
        <v>0</v>
      </c>
      <c r="H22" s="77"/>
      <c r="I22" s="16"/>
      <c r="J22" s="79"/>
      <c r="N22" s="62"/>
      <c r="O22" s="62"/>
      <c r="P22" s="62"/>
      <c r="Q22" s="62"/>
    </row>
    <row r="23" spans="1:18" ht="5.25" customHeight="1" x14ac:dyDescent="0.2">
      <c r="A23" s="9"/>
      <c r="B23" s="9"/>
      <c r="C23" s="9"/>
      <c r="D23" s="9"/>
      <c r="E23" s="80"/>
      <c r="F23" s="80"/>
      <c r="G23" s="172"/>
      <c r="H23" s="60"/>
      <c r="I23" s="16"/>
      <c r="J23" s="62"/>
      <c r="N23" s="62"/>
      <c r="O23" s="62"/>
      <c r="P23" s="62"/>
      <c r="Q23" s="62"/>
    </row>
    <row r="24" spans="1:18" ht="12.75" customHeight="1" x14ac:dyDescent="0.2">
      <c r="A24" s="5"/>
      <c r="B24" s="81" t="s">
        <v>51</v>
      </c>
      <c r="C24" s="1720" t="str">
        <f>KOPA!$A$31</f>
        <v>2022.gada 18.oktobris</v>
      </c>
      <c r="D24" s="1720"/>
      <c r="E24" s="1720"/>
      <c r="F24" s="82"/>
      <c r="G24" s="81"/>
      <c r="H24" s="81"/>
      <c r="I24" s="81"/>
      <c r="J24" s="82"/>
      <c r="K24" s="82"/>
      <c r="O24" s="62"/>
      <c r="P24" s="1725" t="s">
        <v>572</v>
      </c>
      <c r="Q24" s="1725"/>
      <c r="R24" s="1725"/>
    </row>
    <row r="25" spans="1:18" ht="12.75" customHeight="1" x14ac:dyDescent="0.2">
      <c r="A25" s="5"/>
      <c r="B25" s="81" t="s">
        <v>52</v>
      </c>
      <c r="C25" s="1720" t="s">
        <v>53</v>
      </c>
      <c r="D25" s="1720"/>
      <c r="E25" s="1720"/>
      <c r="F25" s="1720"/>
      <c r="G25" s="1720"/>
      <c r="H25" s="1720"/>
      <c r="I25" s="1720"/>
      <c r="J25" s="1720"/>
      <c r="K25" s="1720"/>
      <c r="M25" s="83"/>
      <c r="N25" s="83"/>
      <c r="O25" s="62"/>
      <c r="P25" s="1725"/>
      <c r="Q25" s="1725"/>
      <c r="R25" s="1725"/>
    </row>
    <row r="26" spans="1:18" ht="12.75" customHeight="1" x14ac:dyDescent="0.2">
      <c r="A26" s="5"/>
      <c r="B26" s="81"/>
      <c r="C26" s="1721" t="s">
        <v>54</v>
      </c>
      <c r="D26" s="1721"/>
      <c r="E26" s="1721"/>
      <c r="F26" s="1721"/>
      <c r="G26" s="1721"/>
      <c r="H26" s="1721"/>
      <c r="I26" s="1721"/>
      <c r="J26" s="1721"/>
      <c r="K26" s="1721"/>
      <c r="M26" s="1722" t="s">
        <v>55</v>
      </c>
      <c r="N26" s="1722"/>
      <c r="O26" s="62"/>
      <c r="P26" s="1725"/>
      <c r="Q26" s="1725"/>
      <c r="R26" s="1725"/>
    </row>
    <row r="27" spans="1:18" x14ac:dyDescent="0.2">
      <c r="A27" s="5"/>
      <c r="B27" s="81" t="s">
        <v>51</v>
      </c>
      <c r="C27" s="1728" t="str">
        <f>C24</f>
        <v>2022.gada 18.oktobris</v>
      </c>
      <c r="D27" s="1728"/>
      <c r="E27" s="1728"/>
      <c r="F27" s="82"/>
      <c r="G27" s="81"/>
      <c r="H27" s="81"/>
      <c r="I27" s="82"/>
      <c r="J27" s="82"/>
      <c r="K27" s="82"/>
      <c r="O27" s="62"/>
      <c r="P27" s="62"/>
      <c r="Q27" s="62"/>
    </row>
    <row r="28" spans="1:18" x14ac:dyDescent="0.2">
      <c r="A28" s="5"/>
      <c r="B28" s="81" t="s">
        <v>56</v>
      </c>
      <c r="C28" s="1720" t="str">
        <f>KOPA!$N$31</f>
        <v>Dobeles novada domes priekšsēdētājs Ivars Gorskis</v>
      </c>
      <c r="D28" s="1720"/>
      <c r="E28" s="1720"/>
      <c r="F28" s="1720"/>
      <c r="G28" s="1720"/>
      <c r="H28" s="1720"/>
      <c r="I28" s="1720"/>
      <c r="J28" s="1720"/>
      <c r="K28" s="1720"/>
      <c r="M28" s="83"/>
      <c r="N28" s="83"/>
      <c r="O28" s="62"/>
      <c r="P28" s="62"/>
      <c r="Q28" s="62"/>
    </row>
    <row r="29" spans="1:18" x14ac:dyDescent="0.2">
      <c r="A29" s="5"/>
      <c r="B29" s="81"/>
      <c r="C29" s="414"/>
      <c r="E29" s="414"/>
      <c r="F29" s="414"/>
      <c r="G29" s="414"/>
      <c r="H29" s="414"/>
      <c r="I29" s="414"/>
      <c r="J29" s="414"/>
      <c r="K29" s="414"/>
      <c r="M29" s="1722" t="s">
        <v>55</v>
      </c>
      <c r="N29" s="1722"/>
      <c r="O29" s="62"/>
      <c r="P29" s="62"/>
      <c r="Q29" s="62"/>
    </row>
    <row r="30" spans="1:18" x14ac:dyDescent="0.2">
      <c r="A30" s="5"/>
      <c r="B30" s="81" t="s">
        <v>51</v>
      </c>
      <c r="C30" s="84" t="s">
        <v>57</v>
      </c>
      <c r="D30" s="84"/>
      <c r="E30" s="84"/>
      <c r="F30" s="84"/>
      <c r="G30" s="84"/>
      <c r="H30" s="81"/>
      <c r="I30" s="81"/>
      <c r="J30" s="82"/>
      <c r="K30" s="82"/>
      <c r="O30" s="62"/>
      <c r="P30" s="62"/>
      <c r="Q30" s="62"/>
    </row>
    <row r="31" spans="1:18" x14ac:dyDescent="0.2">
      <c r="A31" s="5"/>
      <c r="B31" s="81" t="s">
        <v>58</v>
      </c>
      <c r="C31" s="1720" t="s">
        <v>1088</v>
      </c>
      <c r="D31" s="1720"/>
      <c r="E31" s="1720"/>
      <c r="F31" s="1720"/>
      <c r="G31" s="1720"/>
      <c r="H31" s="1720"/>
      <c r="I31" s="1720"/>
      <c r="J31" s="1720"/>
      <c r="K31" s="1720"/>
      <c r="M31" s="83"/>
      <c r="N31" s="83"/>
      <c r="O31" s="62"/>
      <c r="P31" s="62"/>
      <c r="Q31" s="62"/>
    </row>
    <row r="32" spans="1:18" s="61" customFormat="1" x14ac:dyDescent="0.2">
      <c r="A32" s="15"/>
      <c r="B32" s="16"/>
      <c r="C32" s="16"/>
      <c r="D32" s="16"/>
      <c r="E32" s="59"/>
      <c r="F32" s="59"/>
      <c r="G32" s="77"/>
      <c r="H32" s="16"/>
      <c r="I32" s="60"/>
      <c r="M32" s="1722" t="s">
        <v>55</v>
      </c>
      <c r="N32" s="1722"/>
      <c r="R32" s="62"/>
    </row>
  </sheetData>
  <sheetProtection selectLockedCells="1" selectUnlockedCells="1"/>
  <mergeCells count="33"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  <mergeCell ref="O8:O9"/>
    <mergeCell ref="C24:E24"/>
    <mergeCell ref="C25:K25"/>
    <mergeCell ref="M29:N29"/>
    <mergeCell ref="M32:N32"/>
    <mergeCell ref="G8:G9"/>
    <mergeCell ref="H8:H9"/>
    <mergeCell ref="I8:I9"/>
    <mergeCell ref="J8:K8"/>
    <mergeCell ref="E8:F8"/>
    <mergeCell ref="E10:F10"/>
    <mergeCell ref="C31:K31"/>
    <mergeCell ref="P24:R26"/>
    <mergeCell ref="C27:E27"/>
    <mergeCell ref="C26:K26"/>
    <mergeCell ref="M26:N26"/>
    <mergeCell ref="C28:K2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1F27C-899E-4D6F-8976-D8CE9FABD54C}">
  <sheetPr codeName="Sheet71">
    <tabColor theme="7" tint="0.59999389629810485"/>
  </sheetPr>
  <dimension ref="A1:T35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02" t="s">
        <v>470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723">
        <v>5</v>
      </c>
      <c r="F10" s="1724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20" x14ac:dyDescent="0.2">
      <c r="A11" s="117">
        <v>1</v>
      </c>
      <c r="B11" s="389" t="s">
        <v>471</v>
      </c>
      <c r="C11" s="400">
        <v>0</v>
      </c>
      <c r="D11" s="400">
        <v>0.307</v>
      </c>
      <c r="E11" s="1579">
        <v>0.307</v>
      </c>
      <c r="F11" s="1580"/>
      <c r="G11" s="159">
        <v>1297</v>
      </c>
      <c r="H11" s="122" t="s">
        <v>44</v>
      </c>
      <c r="I11" s="122"/>
      <c r="J11" s="122"/>
      <c r="K11" s="122"/>
      <c r="L11" s="122"/>
      <c r="M11" s="122"/>
      <c r="N11" s="122"/>
      <c r="O11" s="122"/>
      <c r="P11" s="159"/>
      <c r="Q11" s="510">
        <v>46720050220</v>
      </c>
      <c r="R11" s="510">
        <v>46720050220</v>
      </c>
    </row>
    <row r="12" spans="1:20" x14ac:dyDescent="0.2">
      <c r="A12" s="117">
        <v>2</v>
      </c>
      <c r="B12" s="389" t="s">
        <v>472</v>
      </c>
      <c r="C12" s="400">
        <v>0</v>
      </c>
      <c r="D12" s="400">
        <f t="shared" ref="D12:D18" si="0">C12+E12</f>
        <v>0.30499999999999999</v>
      </c>
      <c r="E12" s="1579">
        <v>0.30499999999999999</v>
      </c>
      <c r="F12" s="1580">
        <f>E12</f>
        <v>0.30499999999999999</v>
      </c>
      <c r="G12" s="159">
        <v>1179</v>
      </c>
      <c r="H12" s="1656" t="s">
        <v>44</v>
      </c>
      <c r="I12" s="122"/>
      <c r="J12" s="122"/>
      <c r="K12" s="122"/>
      <c r="L12" s="122"/>
      <c r="M12" s="122"/>
      <c r="N12" s="122"/>
      <c r="O12" s="122"/>
      <c r="P12" s="159"/>
      <c r="Q12" s="510">
        <v>46720050218</v>
      </c>
      <c r="R12" s="510">
        <v>46720050218</v>
      </c>
    </row>
    <row r="13" spans="1:20" x14ac:dyDescent="0.2">
      <c r="A13" s="160"/>
      <c r="B13" s="1655" t="s">
        <v>1084</v>
      </c>
      <c r="C13" s="413">
        <v>0</v>
      </c>
      <c r="D13" s="413">
        <f t="shared" si="0"/>
        <v>0.14199999999999999</v>
      </c>
      <c r="E13" s="1583">
        <v>0.14199999999999999</v>
      </c>
      <c r="F13" s="1584">
        <f>E13</f>
        <v>0.14199999999999999</v>
      </c>
      <c r="G13" s="162">
        <v>426</v>
      </c>
      <c r="H13" s="1657" t="s">
        <v>44</v>
      </c>
      <c r="I13" s="136"/>
      <c r="J13" s="136"/>
      <c r="K13" s="136"/>
      <c r="L13" s="136"/>
      <c r="M13" s="136"/>
      <c r="N13" s="136"/>
      <c r="O13" s="136"/>
      <c r="P13" s="162">
        <v>43</v>
      </c>
      <c r="Q13" s="274">
        <v>46720050218</v>
      </c>
      <c r="R13" s="274">
        <v>46720050218</v>
      </c>
    </row>
    <row r="14" spans="1:20" x14ac:dyDescent="0.2">
      <c r="A14" s="399">
        <v>3</v>
      </c>
      <c r="B14" s="389" t="s">
        <v>216</v>
      </c>
      <c r="C14" s="400">
        <v>0</v>
      </c>
      <c r="D14" s="400">
        <f t="shared" si="0"/>
        <v>7.4999999999999997E-2</v>
      </c>
      <c r="E14" s="1579">
        <v>7.4999999999999997E-2</v>
      </c>
      <c r="F14" s="1580"/>
      <c r="G14" s="159">
        <v>225</v>
      </c>
      <c r="H14" s="122" t="s">
        <v>42</v>
      </c>
      <c r="I14" s="122"/>
      <c r="J14" s="122"/>
      <c r="K14" s="122"/>
      <c r="L14" s="122"/>
      <c r="M14" s="122"/>
      <c r="N14" s="122"/>
      <c r="O14" s="122"/>
      <c r="P14" s="159"/>
      <c r="Q14" s="510">
        <v>46720050219</v>
      </c>
      <c r="R14" s="510">
        <v>46720050219</v>
      </c>
    </row>
    <row r="15" spans="1:20" x14ac:dyDescent="0.2">
      <c r="A15" s="160"/>
      <c r="B15" s="410"/>
      <c r="C15" s="396">
        <f>D14</f>
        <v>7.4999999999999997E-2</v>
      </c>
      <c r="D15" s="396">
        <f t="shared" si="0"/>
        <v>0.10099999999999999</v>
      </c>
      <c r="E15" s="1577">
        <v>2.5999999999999999E-2</v>
      </c>
      <c r="F15" s="1578">
        <f>SUM(E14:E15)</f>
        <v>0.10099999999999999</v>
      </c>
      <c r="G15" s="397">
        <v>78</v>
      </c>
      <c r="H15" s="333" t="s">
        <v>10</v>
      </c>
      <c r="I15" s="333"/>
      <c r="J15" s="333"/>
      <c r="K15" s="333"/>
      <c r="L15" s="333"/>
      <c r="M15" s="333"/>
      <c r="N15" s="333"/>
      <c r="O15" s="333"/>
      <c r="P15" s="397"/>
      <c r="Q15" s="160">
        <v>46720050219</v>
      </c>
      <c r="R15" s="160">
        <v>46720050219</v>
      </c>
    </row>
    <row r="16" spans="1:20" x14ac:dyDescent="0.2">
      <c r="A16" s="399">
        <v>4</v>
      </c>
      <c r="B16" s="389" t="s">
        <v>157</v>
      </c>
      <c r="C16" s="722">
        <v>0</v>
      </c>
      <c r="D16" s="722">
        <f t="shared" si="0"/>
        <v>0.151</v>
      </c>
      <c r="E16" s="1590">
        <v>0.151</v>
      </c>
      <c r="F16" s="1591"/>
      <c r="G16" s="399">
        <v>966</v>
      </c>
      <c r="H16" s="306" t="s">
        <v>44</v>
      </c>
      <c r="I16" s="306"/>
      <c r="J16" s="306"/>
      <c r="K16" s="306"/>
      <c r="L16" s="306"/>
      <c r="M16" s="306"/>
      <c r="N16" s="306"/>
      <c r="O16" s="306"/>
      <c r="P16" s="399">
        <v>203</v>
      </c>
      <c r="Q16" s="117">
        <v>46720050217</v>
      </c>
      <c r="R16" s="117">
        <v>46720050217</v>
      </c>
    </row>
    <row r="17" spans="1:18" x14ac:dyDescent="0.2">
      <c r="A17" s="403"/>
      <c r="B17" s="404"/>
      <c r="C17" s="405">
        <f>D16</f>
        <v>0.151</v>
      </c>
      <c r="D17" s="405">
        <f t="shared" si="0"/>
        <v>0.29599999999999999</v>
      </c>
      <c r="E17" s="1585">
        <v>0.14499999999999999</v>
      </c>
      <c r="F17" s="1586"/>
      <c r="G17" s="406">
        <v>725</v>
      </c>
      <c r="H17" s="130" t="s">
        <v>44</v>
      </c>
      <c r="I17" s="130"/>
      <c r="J17" s="130"/>
      <c r="K17" s="130"/>
      <c r="L17" s="130"/>
      <c r="M17" s="130"/>
      <c r="N17" s="130"/>
      <c r="O17" s="130"/>
      <c r="P17" s="406"/>
      <c r="Q17" s="526">
        <v>46720050217</v>
      </c>
      <c r="R17" s="526">
        <v>46720050217</v>
      </c>
    </row>
    <row r="18" spans="1:18" x14ac:dyDescent="0.2">
      <c r="A18" s="397"/>
      <c r="B18" s="410"/>
      <c r="C18" s="396">
        <f>D17</f>
        <v>0.29599999999999999</v>
      </c>
      <c r="D18" s="396">
        <f t="shared" si="0"/>
        <v>0.38200000000000001</v>
      </c>
      <c r="E18" s="1577">
        <v>8.5999999999999993E-2</v>
      </c>
      <c r="F18" s="1578">
        <f>SUM(E16:E18)</f>
        <v>0.38200000000000001</v>
      </c>
      <c r="G18" s="397">
        <v>258</v>
      </c>
      <c r="H18" s="333" t="s">
        <v>42</v>
      </c>
      <c r="I18" s="333"/>
      <c r="J18" s="333"/>
      <c r="K18" s="333"/>
      <c r="L18" s="333"/>
      <c r="M18" s="333"/>
      <c r="N18" s="333"/>
      <c r="O18" s="333"/>
      <c r="P18" s="397"/>
      <c r="Q18" s="160">
        <v>46720050217</v>
      </c>
      <c r="R18" s="160">
        <v>46720050217</v>
      </c>
    </row>
    <row r="19" spans="1:18" x14ac:dyDescent="0.2">
      <c r="A19" s="393">
        <v>5</v>
      </c>
      <c r="B19" s="395" t="s">
        <v>473</v>
      </c>
      <c r="C19" s="392">
        <v>0</v>
      </c>
      <c r="D19" s="392">
        <v>0.191</v>
      </c>
      <c r="E19" s="1576">
        <v>0.191</v>
      </c>
      <c r="F19" s="1320">
        <f>E19</f>
        <v>0.191</v>
      </c>
      <c r="G19" s="393">
        <v>693</v>
      </c>
      <c r="H19" s="1672" t="s">
        <v>44</v>
      </c>
      <c r="I19" s="145"/>
      <c r="J19" s="145"/>
      <c r="K19" s="145"/>
      <c r="L19" s="145"/>
      <c r="M19" s="145"/>
      <c r="N19" s="145"/>
      <c r="O19" s="145"/>
      <c r="P19" s="393"/>
      <c r="Q19" s="138">
        <v>46720050216</v>
      </c>
      <c r="R19" s="138">
        <v>46720050216</v>
      </c>
    </row>
    <row r="20" spans="1:18" ht="3.75" customHeight="1" x14ac:dyDescent="0.2">
      <c r="A20" s="163"/>
      <c r="B20" s="164"/>
      <c r="E20" s="77"/>
      <c r="F20" s="77"/>
    </row>
    <row r="21" spans="1:18" ht="12.75" customHeight="1" x14ac:dyDescent="0.2">
      <c r="A21" s="165" t="s">
        <v>474</v>
      </c>
      <c r="B21" s="65"/>
      <c r="C21" s="65"/>
      <c r="D21" s="65"/>
      <c r="E21" s="1551"/>
      <c r="F21" s="847">
        <f>SUM($E$11:E19)</f>
        <v>1.4280000000000002</v>
      </c>
      <c r="G21" s="1406">
        <f>SUM($G$11:G19)</f>
        <v>5847</v>
      </c>
      <c r="H21" s="68"/>
      <c r="I21" s="16"/>
      <c r="J21" s="69"/>
      <c r="K21" s="70" t="s">
        <v>46</v>
      </c>
      <c r="L21" s="71">
        <f>SUM(L11:L19)</f>
        <v>0</v>
      </c>
      <c r="M21" s="71">
        <f>SUM(M11:M19)</f>
        <v>0</v>
      </c>
      <c r="N21" s="62"/>
      <c r="O21" s="70" t="s">
        <v>1</v>
      </c>
      <c r="P21" s="71">
        <f>SUM(P11:P19)</f>
        <v>246</v>
      </c>
      <c r="Q21" s="62"/>
    </row>
    <row r="22" spans="1:18" ht="12.75" customHeight="1" x14ac:dyDescent="0.2">
      <c r="A22" s="169" t="s">
        <v>47</v>
      </c>
      <c r="B22" s="74"/>
      <c r="C22" s="74"/>
      <c r="D22" s="74"/>
      <c r="E22" s="1552"/>
      <c r="F22" s="170">
        <f>SUMIF($H$11:H19,"melnais",$E$11:E19)</f>
        <v>1.2410000000000001</v>
      </c>
      <c r="G22" s="171">
        <f>SUMIF($H$11:H19,"melnais",$G$11:G19)</f>
        <v>5286</v>
      </c>
      <c r="H22" s="76"/>
      <c r="I22" s="77"/>
      <c r="J22" s="62"/>
      <c r="K22" s="62"/>
      <c r="L22" s="78"/>
      <c r="M22" s="78"/>
      <c r="N22" s="62"/>
      <c r="O22" s="62"/>
      <c r="P22" s="62"/>
      <c r="Q22" s="62"/>
    </row>
    <row r="23" spans="1:18" ht="12.75" customHeight="1" x14ac:dyDescent="0.2">
      <c r="A23" s="169" t="s">
        <v>48</v>
      </c>
      <c r="B23" s="74"/>
      <c r="C23" s="74"/>
      <c r="D23" s="74"/>
      <c r="E23" s="1606"/>
      <c r="F23" s="170">
        <f>SUMIF($H$11:H19,"bruģis",$E$11:E19)</f>
        <v>0</v>
      </c>
      <c r="G23" s="171">
        <f>SUMIF($H$11:H19,"bruģis",$G$11:G19)</f>
        <v>0</v>
      </c>
      <c r="I23" s="16"/>
      <c r="J23" s="62"/>
      <c r="N23" s="62"/>
      <c r="O23" s="62"/>
      <c r="P23" s="62"/>
      <c r="Q23" s="62"/>
    </row>
    <row r="24" spans="1:18" ht="12.75" customHeight="1" x14ac:dyDescent="0.2">
      <c r="A24" s="169" t="s">
        <v>49</v>
      </c>
      <c r="B24" s="74"/>
      <c r="C24" s="74"/>
      <c r="D24" s="74"/>
      <c r="E24" s="1552"/>
      <c r="F24" s="170">
        <f>SUMIF($H$11:H19,"grants",$E$11:E19)</f>
        <v>0.16099999999999998</v>
      </c>
      <c r="G24" s="171">
        <f>SUMIF($H$11:H19,"grants",$G$11:G19)</f>
        <v>483</v>
      </c>
      <c r="I24" s="16"/>
      <c r="J24" s="62"/>
      <c r="N24" s="62"/>
      <c r="O24" s="62"/>
      <c r="P24" s="62"/>
      <c r="Q24" s="62"/>
    </row>
    <row r="25" spans="1:18" ht="12.75" customHeight="1" x14ac:dyDescent="0.2">
      <c r="A25" s="169" t="s">
        <v>50</v>
      </c>
      <c r="B25" s="74"/>
      <c r="C25" s="74"/>
      <c r="D25" s="74"/>
      <c r="E25" s="1552"/>
      <c r="F25" s="170">
        <f>SUMIF($H$11:H19,"cits segums",$E$11:E19)</f>
        <v>2.5999999999999999E-2</v>
      </c>
      <c r="G25" s="171">
        <f>SUMIF($H$11:H19,"cits segums",$G$11:G19)</f>
        <v>78</v>
      </c>
      <c r="H25" s="77"/>
      <c r="I25" s="16"/>
      <c r="J25" s="79"/>
      <c r="N25" s="62"/>
      <c r="O25" s="62"/>
      <c r="P25" s="62"/>
      <c r="Q25" s="62"/>
    </row>
    <row r="26" spans="1:18" ht="5.25" customHeight="1" x14ac:dyDescent="0.2">
      <c r="A26" s="9"/>
      <c r="B26" s="9"/>
      <c r="C26" s="9"/>
      <c r="D26" s="9"/>
      <c r="E26" s="80"/>
      <c r="F26" s="80"/>
      <c r="G26" s="172"/>
      <c r="H26" s="60"/>
      <c r="I26" s="16"/>
      <c r="J26" s="62"/>
      <c r="N26" s="62"/>
      <c r="O26" s="62"/>
      <c r="P26" s="62"/>
      <c r="Q26" s="62"/>
    </row>
    <row r="27" spans="1:18" ht="12.75" customHeight="1" x14ac:dyDescent="0.2">
      <c r="A27" s="5"/>
      <c r="B27" s="81" t="s">
        <v>51</v>
      </c>
      <c r="C27" s="1720" t="str">
        <f>KOPA!$A$31</f>
        <v>2022.gada 18.oktobris</v>
      </c>
      <c r="D27" s="1720"/>
      <c r="E27" s="1720"/>
      <c r="F27" s="82"/>
      <c r="G27" s="81"/>
      <c r="H27" s="81"/>
      <c r="I27" s="81"/>
      <c r="J27" s="82"/>
      <c r="K27" s="82"/>
      <c r="O27" s="62"/>
      <c r="P27" s="1725" t="s">
        <v>572</v>
      </c>
      <c r="Q27" s="1725"/>
      <c r="R27" s="1725"/>
    </row>
    <row r="28" spans="1:18" ht="12.75" customHeight="1" x14ac:dyDescent="0.2">
      <c r="A28" s="5"/>
      <c r="B28" s="81" t="s">
        <v>52</v>
      </c>
      <c r="C28" s="1720" t="s">
        <v>53</v>
      </c>
      <c r="D28" s="1720"/>
      <c r="E28" s="1720"/>
      <c r="F28" s="1720"/>
      <c r="G28" s="1720"/>
      <c r="H28" s="1720"/>
      <c r="I28" s="1720"/>
      <c r="J28" s="1720"/>
      <c r="K28" s="1720"/>
      <c r="M28" s="83"/>
      <c r="N28" s="83"/>
      <c r="O28" s="62"/>
      <c r="P28" s="1725"/>
      <c r="Q28" s="1725"/>
      <c r="R28" s="1725"/>
    </row>
    <row r="29" spans="1:18" ht="12.75" customHeight="1" x14ac:dyDescent="0.2">
      <c r="A29" s="5"/>
      <c r="B29" s="81"/>
      <c r="C29" s="1721" t="s">
        <v>54</v>
      </c>
      <c r="D29" s="1721"/>
      <c r="E29" s="1721"/>
      <c r="F29" s="1721"/>
      <c r="G29" s="1721"/>
      <c r="H29" s="1721"/>
      <c r="I29" s="1721"/>
      <c r="J29" s="1721"/>
      <c r="K29" s="1721"/>
      <c r="M29" s="1722" t="s">
        <v>55</v>
      </c>
      <c r="N29" s="1722"/>
      <c r="O29" s="62"/>
      <c r="P29" s="1725"/>
      <c r="Q29" s="1725"/>
      <c r="R29" s="1725"/>
    </row>
    <row r="30" spans="1:18" x14ac:dyDescent="0.2">
      <c r="A30" s="5"/>
      <c r="B30" s="81" t="s">
        <v>51</v>
      </c>
      <c r="C30" s="1728" t="str">
        <f>C27</f>
        <v>2022.gada 18.oktobris</v>
      </c>
      <c r="D30" s="1728"/>
      <c r="E30" s="1728"/>
      <c r="F30" s="82"/>
      <c r="G30" s="81"/>
      <c r="H30" s="81"/>
      <c r="I30" s="82"/>
      <c r="J30" s="82"/>
      <c r="K30" s="82"/>
      <c r="O30" s="62"/>
      <c r="P30" s="62"/>
      <c r="Q30" s="62"/>
    </row>
    <row r="31" spans="1:18" x14ac:dyDescent="0.2">
      <c r="A31" s="5"/>
      <c r="B31" s="81" t="s">
        <v>56</v>
      </c>
      <c r="C31" s="1720" t="str">
        <f>KOPA!$N$31</f>
        <v>Dobeles novada domes priekšsēdētājs Ivars Gorskis</v>
      </c>
      <c r="D31" s="1720"/>
      <c r="E31" s="1720"/>
      <c r="F31" s="1720"/>
      <c r="G31" s="1720"/>
      <c r="H31" s="1720"/>
      <c r="I31" s="1720"/>
      <c r="J31" s="1720"/>
      <c r="K31" s="1720"/>
      <c r="M31" s="83"/>
      <c r="N31" s="83"/>
      <c r="O31" s="62"/>
      <c r="P31" s="62"/>
      <c r="Q31" s="62"/>
    </row>
    <row r="32" spans="1:18" x14ac:dyDescent="0.2">
      <c r="A32" s="5"/>
      <c r="B32" s="81"/>
      <c r="C32" s="414"/>
      <c r="E32" s="414"/>
      <c r="F32" s="414"/>
      <c r="G32" s="414"/>
      <c r="H32" s="414"/>
      <c r="I32" s="414"/>
      <c r="J32" s="414"/>
      <c r="K32" s="414"/>
      <c r="M32" s="1722" t="s">
        <v>55</v>
      </c>
      <c r="N32" s="1722"/>
      <c r="O32" s="62"/>
      <c r="P32" s="62"/>
      <c r="Q32" s="62"/>
    </row>
    <row r="33" spans="1:18" x14ac:dyDescent="0.2">
      <c r="A33" s="5"/>
      <c r="B33" s="81" t="s">
        <v>51</v>
      </c>
      <c r="C33" s="84" t="s">
        <v>57</v>
      </c>
      <c r="D33" s="84"/>
      <c r="E33" s="84"/>
      <c r="F33" s="84"/>
      <c r="G33" s="84"/>
      <c r="H33" s="81"/>
      <c r="I33" s="81"/>
      <c r="J33" s="82"/>
      <c r="K33" s="82"/>
      <c r="O33" s="62"/>
      <c r="P33" s="62"/>
      <c r="Q33" s="62"/>
    </row>
    <row r="34" spans="1:18" x14ac:dyDescent="0.2">
      <c r="A34" s="5"/>
      <c r="B34" s="81" t="s">
        <v>58</v>
      </c>
      <c r="C34" s="1720" t="s">
        <v>1088</v>
      </c>
      <c r="D34" s="1720"/>
      <c r="E34" s="1720"/>
      <c r="F34" s="1720"/>
      <c r="G34" s="1720"/>
      <c r="H34" s="1720"/>
      <c r="I34" s="1720"/>
      <c r="J34" s="1720"/>
      <c r="K34" s="1720"/>
      <c r="M34" s="83"/>
      <c r="N34" s="83"/>
      <c r="O34" s="62"/>
      <c r="P34" s="62"/>
      <c r="Q34" s="62"/>
    </row>
    <row r="35" spans="1:18" s="61" customFormat="1" x14ac:dyDescent="0.2">
      <c r="A35" s="15"/>
      <c r="B35" s="16"/>
      <c r="C35" s="16"/>
      <c r="D35" s="16"/>
      <c r="E35" s="59"/>
      <c r="F35" s="59"/>
      <c r="G35" s="77"/>
      <c r="H35" s="16"/>
      <c r="I35" s="60"/>
      <c r="M35" s="1722" t="s">
        <v>55</v>
      </c>
      <c r="N35" s="1722"/>
      <c r="R35" s="62"/>
    </row>
  </sheetData>
  <sheetProtection selectLockedCells="1" selectUnlockedCells="1"/>
  <mergeCells count="33"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  <mergeCell ref="O8:O9"/>
    <mergeCell ref="C27:E27"/>
    <mergeCell ref="C28:K28"/>
    <mergeCell ref="M32:N32"/>
    <mergeCell ref="M35:N35"/>
    <mergeCell ref="G8:G9"/>
    <mergeCell ref="H8:H9"/>
    <mergeCell ref="I8:I9"/>
    <mergeCell ref="J8:K8"/>
    <mergeCell ref="E8:F8"/>
    <mergeCell ref="E10:F10"/>
    <mergeCell ref="C34:K34"/>
    <mergeCell ref="P27:R29"/>
    <mergeCell ref="C30:E30"/>
    <mergeCell ref="C29:K29"/>
    <mergeCell ref="M29:N29"/>
    <mergeCell ref="C31:K31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verticalDpi="300" r:id="rId1"/>
  <headerFooter scaleWithDoc="0">
    <oddFooter>&amp;RLapa &amp;P no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303E3-947B-4BDE-9A3C-11B6D89AE1B9}">
  <sheetPr codeName="Sheet72">
    <tabColor theme="7" tint="0.59999389629810485"/>
  </sheetPr>
  <dimension ref="A1:S28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19" s="9" customFormat="1" ht="15" customHeight="1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19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6"/>
      <c r="C3" s="1702" t="s">
        <v>514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</row>
    <row r="4" spans="1:19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19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19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19" ht="15.2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19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19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723">
        <v>5</v>
      </c>
      <c r="F10" s="1724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19" x14ac:dyDescent="0.2">
      <c r="A11" s="117">
        <v>1</v>
      </c>
      <c r="B11" s="389" t="s">
        <v>513</v>
      </c>
      <c r="C11" s="768">
        <v>0</v>
      </c>
      <c r="D11" s="768">
        <v>0.59</v>
      </c>
      <c r="E11" s="1592">
        <f>SUM(D11-C11)</f>
        <v>0.59</v>
      </c>
      <c r="F11" s="1593"/>
      <c r="G11" s="769">
        <v>3745</v>
      </c>
      <c r="H11" s="421" t="s">
        <v>44</v>
      </c>
      <c r="I11" s="122"/>
      <c r="J11" s="122"/>
      <c r="K11" s="122"/>
      <c r="L11" s="122"/>
      <c r="M11" s="122"/>
      <c r="N11" s="122"/>
      <c r="O11" s="122"/>
      <c r="P11" s="122"/>
      <c r="Q11" s="510">
        <v>46800050171</v>
      </c>
      <c r="R11" s="510">
        <v>46800050171</v>
      </c>
    </row>
    <row r="12" spans="1:19" x14ac:dyDescent="0.2">
      <c r="A12" s="397"/>
      <c r="B12" s="410"/>
      <c r="C12" s="767">
        <v>0.59</v>
      </c>
      <c r="D12" s="767">
        <v>0.64</v>
      </c>
      <c r="E12" s="1594">
        <f>SUM(D12-C12)</f>
        <v>5.0000000000000044E-2</v>
      </c>
      <c r="F12" s="1595">
        <f>SUM(E11:E12)</f>
        <v>0.64</v>
      </c>
      <c r="G12" s="162">
        <v>200</v>
      </c>
      <c r="H12" s="766" t="s">
        <v>42</v>
      </c>
      <c r="I12" s="136"/>
      <c r="J12" s="136"/>
      <c r="K12" s="136"/>
      <c r="L12" s="136"/>
      <c r="M12" s="136"/>
      <c r="N12" s="136"/>
      <c r="O12" s="136"/>
      <c r="P12" s="136"/>
      <c r="Q12" s="274">
        <v>46800050171</v>
      </c>
      <c r="R12" s="274">
        <v>46800050171</v>
      </c>
    </row>
    <row r="13" spans="1:19" ht="3.75" customHeight="1" x14ac:dyDescent="0.2">
      <c r="A13" s="163"/>
      <c r="B13" s="164"/>
      <c r="E13" s="77"/>
      <c r="F13" s="77"/>
    </row>
    <row r="14" spans="1:19" ht="12.75" customHeight="1" x14ac:dyDescent="0.2">
      <c r="A14" s="165" t="s">
        <v>512</v>
      </c>
      <c r="B14" s="65"/>
      <c r="C14" s="65"/>
      <c r="D14" s="65"/>
      <c r="E14" s="1551"/>
      <c r="F14" s="847">
        <f>SUM($E$11:E12)</f>
        <v>0.64</v>
      </c>
      <c r="G14" s="1406">
        <f>SUM($G$11:G12)</f>
        <v>3945</v>
      </c>
      <c r="H14" s="68"/>
      <c r="I14" s="16"/>
      <c r="J14" s="69"/>
      <c r="K14" s="70" t="s">
        <v>46</v>
      </c>
      <c r="L14" s="71">
        <f>SUM(L11:L12)</f>
        <v>0</v>
      </c>
      <c r="M14" s="71">
        <f>SUM(M11:M12)</f>
        <v>0</v>
      </c>
      <c r="N14" s="62"/>
      <c r="O14" s="70" t="s">
        <v>1</v>
      </c>
      <c r="P14" s="71">
        <f>SUM(P11:P12)</f>
        <v>0</v>
      </c>
      <c r="Q14" s="62"/>
    </row>
    <row r="15" spans="1:19" ht="12.75" customHeight="1" x14ac:dyDescent="0.2">
      <c r="A15" s="169" t="s">
        <v>47</v>
      </c>
      <c r="B15" s="74"/>
      <c r="C15" s="74"/>
      <c r="D15" s="74"/>
      <c r="E15" s="1552"/>
      <c r="F15" s="170">
        <f>SUMIF($H$11:H12,"melnais",$E$11:E12)</f>
        <v>0.59</v>
      </c>
      <c r="G15" s="171">
        <f>SUMIF($H$11:H12,"melnais",$G$11:G12)</f>
        <v>3745</v>
      </c>
      <c r="H15" s="76"/>
      <c r="I15" s="77"/>
      <c r="J15" s="62"/>
      <c r="K15" s="62"/>
      <c r="L15" s="78"/>
      <c r="M15" s="78"/>
      <c r="N15" s="62"/>
      <c r="O15" s="62"/>
      <c r="P15" s="62"/>
      <c r="Q15" s="62"/>
    </row>
    <row r="16" spans="1:19" ht="12.75" customHeight="1" x14ac:dyDescent="0.2">
      <c r="A16" s="169" t="s">
        <v>48</v>
      </c>
      <c r="B16" s="74"/>
      <c r="C16" s="74"/>
      <c r="D16" s="74"/>
      <c r="E16" s="1606"/>
      <c r="F16" s="170">
        <f>SUMIF($H$11:H12,"bruģis",$E$11:E12)</f>
        <v>0</v>
      </c>
      <c r="G16" s="171">
        <f>SUMIF($H$11:H12,"bruģis",$G$11:G12)</f>
        <v>0</v>
      </c>
      <c r="I16" s="725"/>
      <c r="J16" s="724"/>
      <c r="N16" s="62"/>
      <c r="O16" s="62"/>
      <c r="P16" s="62"/>
      <c r="Q16" s="62"/>
    </row>
    <row r="17" spans="1:18" ht="12.75" customHeight="1" x14ac:dyDescent="0.2">
      <c r="A17" s="169" t="s">
        <v>49</v>
      </c>
      <c r="B17" s="74"/>
      <c r="C17" s="74"/>
      <c r="D17" s="74"/>
      <c r="E17" s="1552"/>
      <c r="F17" s="170">
        <f>SUMIF($H$11:H12,"grants",$E$11:E12)</f>
        <v>5.0000000000000044E-2</v>
      </c>
      <c r="G17" s="171">
        <f>SUMIF($H$11:H12,"grants",$G$11:G12)</f>
        <v>200</v>
      </c>
      <c r="I17" s="16"/>
      <c r="J17" s="62"/>
      <c r="N17" s="62"/>
      <c r="O17" s="62"/>
      <c r="P17" s="62"/>
      <c r="Q17" s="62"/>
    </row>
    <row r="18" spans="1:18" ht="12.75" customHeight="1" x14ac:dyDescent="0.2">
      <c r="A18" s="169" t="s">
        <v>50</v>
      </c>
      <c r="B18" s="74"/>
      <c r="C18" s="74"/>
      <c r="D18" s="74"/>
      <c r="E18" s="1606"/>
      <c r="F18" s="170">
        <f>SUMIF($H$11:H12,"cits segums",$E$11:E12)</f>
        <v>0</v>
      </c>
      <c r="G18" s="171">
        <f>SUMIF($H$11:H12,"cits segums",$G$11:G12)</f>
        <v>0</v>
      </c>
      <c r="H18" s="77"/>
      <c r="I18" s="16"/>
      <c r="J18" s="79"/>
      <c r="N18" s="62"/>
      <c r="O18" s="62"/>
      <c r="P18" s="62"/>
      <c r="Q18" s="62"/>
    </row>
    <row r="19" spans="1:18" ht="5.25" customHeight="1" x14ac:dyDescent="0.2">
      <c r="A19" s="9"/>
      <c r="B19" s="9"/>
      <c r="C19" s="9"/>
      <c r="D19" s="9"/>
      <c r="E19" s="80"/>
      <c r="F19" s="80"/>
      <c r="G19" s="172"/>
      <c r="H19" s="60"/>
      <c r="I19" s="16"/>
      <c r="J19" s="62"/>
      <c r="N19" s="62"/>
      <c r="O19" s="62"/>
      <c r="P19" s="62"/>
      <c r="Q19" s="62"/>
    </row>
    <row r="20" spans="1:18" ht="12.75" customHeight="1" x14ac:dyDescent="0.2">
      <c r="A20" s="5"/>
      <c r="B20" s="81" t="s">
        <v>51</v>
      </c>
      <c r="C20" s="1720" t="str">
        <f>KOPA!$A$31</f>
        <v>2022.gada 18.oktobris</v>
      </c>
      <c r="D20" s="1720"/>
      <c r="E20" s="1720"/>
      <c r="F20" s="82"/>
      <c r="G20" s="81"/>
      <c r="H20" s="81"/>
      <c r="I20" s="81"/>
      <c r="J20" s="82"/>
      <c r="K20" s="82"/>
      <c r="O20" s="62"/>
      <c r="P20" s="1725" t="s">
        <v>572</v>
      </c>
      <c r="Q20" s="1725"/>
      <c r="R20" s="1725"/>
    </row>
    <row r="21" spans="1:18" ht="12.75" customHeight="1" x14ac:dyDescent="0.2">
      <c r="A21" s="5"/>
      <c r="B21" s="81" t="s">
        <v>52</v>
      </c>
      <c r="C21" s="1720" t="s">
        <v>53</v>
      </c>
      <c r="D21" s="1720"/>
      <c r="E21" s="1720"/>
      <c r="F21" s="1720"/>
      <c r="G21" s="1720"/>
      <c r="H21" s="1720"/>
      <c r="I21" s="1720"/>
      <c r="J21" s="1720"/>
      <c r="K21" s="1720"/>
      <c r="M21" s="83"/>
      <c r="N21" s="83"/>
      <c r="O21" s="62"/>
      <c r="P21" s="1725"/>
      <c r="Q21" s="1725"/>
      <c r="R21" s="1725"/>
    </row>
    <row r="22" spans="1:18" ht="12.75" customHeight="1" x14ac:dyDescent="0.2">
      <c r="A22" s="5"/>
      <c r="B22" s="81"/>
      <c r="C22" s="1721" t="s">
        <v>54</v>
      </c>
      <c r="D22" s="1721"/>
      <c r="E22" s="1721"/>
      <c r="F22" s="1721"/>
      <c r="G22" s="1721"/>
      <c r="H22" s="1721"/>
      <c r="I22" s="1721"/>
      <c r="J22" s="1721"/>
      <c r="K22" s="1721"/>
      <c r="M22" s="1722" t="s">
        <v>55</v>
      </c>
      <c r="N22" s="1722"/>
      <c r="O22" s="62"/>
      <c r="P22" s="1725"/>
      <c r="Q22" s="1725"/>
      <c r="R22" s="1725"/>
    </row>
    <row r="23" spans="1:18" x14ac:dyDescent="0.2">
      <c r="A23" s="5"/>
      <c r="B23" s="81" t="s">
        <v>51</v>
      </c>
      <c r="C23" s="1728" t="str">
        <f>C20</f>
        <v>2022.gada 18.oktobris</v>
      </c>
      <c r="D23" s="1728"/>
      <c r="E23" s="1728"/>
      <c r="F23" s="82"/>
      <c r="G23" s="81"/>
      <c r="H23" s="81"/>
      <c r="I23" s="82"/>
      <c r="J23" s="82"/>
      <c r="K23" s="82"/>
      <c r="O23" s="62"/>
      <c r="P23" s="62"/>
      <c r="Q23" s="62"/>
    </row>
    <row r="24" spans="1:18" x14ac:dyDescent="0.2">
      <c r="A24" s="5"/>
      <c r="B24" s="81" t="s">
        <v>56</v>
      </c>
      <c r="C24" s="1720" t="str">
        <f>KOPA!$N$31</f>
        <v>Dobeles novada domes priekšsēdētājs Ivars Gorskis</v>
      </c>
      <c r="D24" s="1720"/>
      <c r="E24" s="1720"/>
      <c r="F24" s="1720"/>
      <c r="G24" s="1720"/>
      <c r="H24" s="1720"/>
      <c r="I24" s="1720"/>
      <c r="J24" s="1720"/>
      <c r="K24" s="1720"/>
      <c r="M24" s="83"/>
      <c r="N24" s="83"/>
      <c r="O24" s="62"/>
      <c r="P24" s="62"/>
      <c r="Q24" s="62"/>
    </row>
    <row r="25" spans="1:18" x14ac:dyDescent="0.2">
      <c r="A25" s="5"/>
      <c r="B25" s="81"/>
      <c r="C25" s="1798"/>
      <c r="D25" s="1798"/>
      <c r="E25" s="1798"/>
      <c r="F25" s="1798"/>
      <c r="G25" s="1798"/>
      <c r="H25" s="1798"/>
      <c r="I25" s="1798"/>
      <c r="J25" s="1798"/>
      <c r="K25" s="1798"/>
      <c r="M25" s="1722" t="s">
        <v>55</v>
      </c>
      <c r="N25" s="1722"/>
      <c r="O25" s="62"/>
      <c r="P25" s="62"/>
      <c r="Q25" s="62"/>
    </row>
    <row r="26" spans="1:18" x14ac:dyDescent="0.2">
      <c r="A26" s="5"/>
      <c r="B26" s="81" t="s">
        <v>51</v>
      </c>
      <c r="C26" s="84" t="s">
        <v>57</v>
      </c>
      <c r="D26" s="84"/>
      <c r="E26" s="84"/>
      <c r="F26" s="81"/>
      <c r="G26" s="81"/>
      <c r="H26" s="81"/>
      <c r="I26" s="81"/>
      <c r="J26" s="82"/>
      <c r="K26" s="82"/>
      <c r="O26" s="62"/>
      <c r="P26" s="62"/>
      <c r="Q26" s="62"/>
    </row>
    <row r="27" spans="1:18" x14ac:dyDescent="0.2">
      <c r="A27" s="5"/>
      <c r="B27" s="81" t="s">
        <v>58</v>
      </c>
      <c r="C27" s="1720" t="s">
        <v>1088</v>
      </c>
      <c r="D27" s="1720"/>
      <c r="E27" s="1720"/>
      <c r="F27" s="1720"/>
      <c r="G27" s="1720"/>
      <c r="H27" s="1720"/>
      <c r="I27" s="1720"/>
      <c r="J27" s="1720"/>
      <c r="K27" s="1720"/>
      <c r="M27" s="83"/>
      <c r="N27" s="83"/>
      <c r="O27" s="62"/>
      <c r="P27" s="62"/>
      <c r="Q27" s="62"/>
    </row>
    <row r="28" spans="1:18" s="61" customFormat="1" x14ac:dyDescent="0.2">
      <c r="A28" s="15"/>
      <c r="B28" s="16"/>
      <c r="C28" s="16"/>
      <c r="D28" s="16"/>
      <c r="E28" s="59"/>
      <c r="F28" s="59"/>
      <c r="G28" s="77"/>
      <c r="H28" s="16"/>
      <c r="I28" s="60"/>
      <c r="M28" s="1722" t="s">
        <v>55</v>
      </c>
      <c r="N28" s="1722"/>
      <c r="R28" s="62"/>
    </row>
  </sheetData>
  <sheetProtection selectLockedCells="1" selectUnlockedCells="1"/>
  <mergeCells count="34">
    <mergeCell ref="C1:P1"/>
    <mergeCell ref="C3:P3"/>
    <mergeCell ref="A5:R5"/>
    <mergeCell ref="A6:A9"/>
    <mergeCell ref="B6:B9"/>
    <mergeCell ref="C6:P6"/>
    <mergeCell ref="Q6:R7"/>
    <mergeCell ref="C7:H7"/>
    <mergeCell ref="I7:O7"/>
    <mergeCell ref="R8:R9"/>
    <mergeCell ref="C8:D8"/>
    <mergeCell ref="G8:G9"/>
    <mergeCell ref="H8:H9"/>
    <mergeCell ref="M8:M9"/>
    <mergeCell ref="I8:I9"/>
    <mergeCell ref="P7:P9"/>
    <mergeCell ref="E8:F8"/>
    <mergeCell ref="E10:F10"/>
    <mergeCell ref="C24:K24"/>
    <mergeCell ref="M28:N28"/>
    <mergeCell ref="C20:E20"/>
    <mergeCell ref="C21:K21"/>
    <mergeCell ref="C22:K22"/>
    <mergeCell ref="M22:N22"/>
    <mergeCell ref="C23:E23"/>
    <mergeCell ref="C25:K25"/>
    <mergeCell ref="M25:N25"/>
    <mergeCell ref="C27:K27"/>
    <mergeCell ref="P20:R22"/>
    <mergeCell ref="O8:O9"/>
    <mergeCell ref="J8:K8"/>
    <mergeCell ref="L8:L9"/>
    <mergeCell ref="Q8:Q9"/>
    <mergeCell ref="N8:N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598F-4BBB-4262-A4A0-A4A3957922FD}">
  <sheetPr codeName="Sheet73">
    <tabColor theme="7" tint="0.59999389629810485"/>
  </sheetPr>
  <dimension ref="A1:T29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02" t="s">
        <v>511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723">
        <v>5</v>
      </c>
      <c r="F10" s="1724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20" x14ac:dyDescent="0.2">
      <c r="A11" s="117">
        <v>1</v>
      </c>
      <c r="B11" s="389" t="s">
        <v>510</v>
      </c>
      <c r="C11" s="768">
        <v>0</v>
      </c>
      <c r="D11" s="768">
        <v>0.22</v>
      </c>
      <c r="E11" s="1592">
        <f>SUM(D11-C11)</f>
        <v>0.22</v>
      </c>
      <c r="F11" s="1593">
        <f>E11</f>
        <v>0.22</v>
      </c>
      <c r="G11" s="769">
        <v>880</v>
      </c>
      <c r="H11" s="421" t="s">
        <v>44</v>
      </c>
      <c r="I11" s="122"/>
      <c r="J11" s="122"/>
      <c r="K11" s="122"/>
      <c r="L11" s="122"/>
      <c r="M11" s="122"/>
      <c r="N11" s="122"/>
      <c r="O11" s="122"/>
      <c r="P11" s="122"/>
      <c r="Q11" s="510">
        <v>46800030374</v>
      </c>
      <c r="R11" s="510">
        <v>46800030374</v>
      </c>
    </row>
    <row r="12" spans="1:20" x14ac:dyDescent="0.2">
      <c r="A12" s="399">
        <v>2</v>
      </c>
      <c r="B12" s="389" t="s">
        <v>509</v>
      </c>
      <c r="C12" s="768">
        <v>0</v>
      </c>
      <c r="D12" s="768">
        <v>0.127</v>
      </c>
      <c r="E12" s="1592">
        <f>SUM(D12-C12)</f>
        <v>0.127</v>
      </c>
      <c r="F12" s="1593"/>
      <c r="G12" s="159">
        <v>445</v>
      </c>
      <c r="H12" s="421" t="s">
        <v>44</v>
      </c>
      <c r="I12" s="122"/>
      <c r="J12" s="122"/>
      <c r="K12" s="122"/>
      <c r="L12" s="122"/>
      <c r="M12" s="122"/>
      <c r="N12" s="122"/>
      <c r="O12" s="122"/>
      <c r="P12" s="122"/>
      <c r="Q12" s="510">
        <v>46800030388</v>
      </c>
      <c r="R12" s="510">
        <v>46800030388</v>
      </c>
    </row>
    <row r="13" spans="1:20" x14ac:dyDescent="0.2">
      <c r="A13" s="397"/>
      <c r="B13" s="410"/>
      <c r="C13" s="767">
        <v>0.127</v>
      </c>
      <c r="D13" s="767">
        <v>0.35599999999999998</v>
      </c>
      <c r="E13" s="1594">
        <f>SUM(D13-C13)</f>
        <v>0.22899999999999998</v>
      </c>
      <c r="F13" s="1595">
        <f>SUM(E12:E13)</f>
        <v>0.35599999999999998</v>
      </c>
      <c r="G13" s="162">
        <v>687</v>
      </c>
      <c r="H13" s="766" t="s">
        <v>10</v>
      </c>
      <c r="I13" s="136"/>
      <c r="J13" s="136"/>
      <c r="K13" s="136"/>
      <c r="L13" s="136"/>
      <c r="M13" s="136"/>
      <c r="N13" s="136"/>
      <c r="O13" s="136"/>
      <c r="P13" s="136"/>
      <c r="Q13" s="274">
        <v>46800030388</v>
      </c>
      <c r="R13" s="274">
        <v>46800030388</v>
      </c>
    </row>
    <row r="14" spans="1:20" ht="3.75" customHeight="1" x14ac:dyDescent="0.2">
      <c r="A14" s="163"/>
      <c r="B14" s="164"/>
      <c r="E14" s="77"/>
      <c r="F14" s="77"/>
    </row>
    <row r="15" spans="1:20" ht="11.25" customHeight="1" x14ac:dyDescent="0.2">
      <c r="A15" s="165" t="s">
        <v>508</v>
      </c>
      <c r="B15" s="65"/>
      <c r="C15" s="65"/>
      <c r="D15" s="65"/>
      <c r="E15" s="1551"/>
      <c r="F15" s="847">
        <f>SUM($E$11:E13)</f>
        <v>0.57599999999999996</v>
      </c>
      <c r="G15" s="1406">
        <f>SUM($G$11:G13)</f>
        <v>2012</v>
      </c>
      <c r="H15" s="68"/>
      <c r="I15" s="16"/>
      <c r="J15" s="69"/>
      <c r="K15" s="70" t="s">
        <v>46</v>
      </c>
      <c r="L15" s="71">
        <f>SUM(L11:L13)</f>
        <v>0</v>
      </c>
      <c r="M15" s="71">
        <f>SUM(M11:M13)</f>
        <v>0</v>
      </c>
      <c r="N15" s="62"/>
      <c r="O15" s="70" t="s">
        <v>1</v>
      </c>
      <c r="P15" s="71">
        <f>SUM(P11:P13)</f>
        <v>0</v>
      </c>
      <c r="Q15" s="62"/>
    </row>
    <row r="16" spans="1:20" ht="11.25" customHeight="1" x14ac:dyDescent="0.2">
      <c r="A16" s="169" t="s">
        <v>47</v>
      </c>
      <c r="B16" s="74"/>
      <c r="C16" s="74"/>
      <c r="D16" s="74"/>
      <c r="E16" s="1552"/>
      <c r="F16" s="170">
        <f>SUMIF($H$11:H13,"melnais",$E$11:E13)</f>
        <v>0.34699999999999998</v>
      </c>
      <c r="G16" s="171">
        <f>SUMIF($H$11:H13,"melnais",$G$11:G13)</f>
        <v>1325</v>
      </c>
      <c r="H16" s="76"/>
      <c r="I16" s="77"/>
      <c r="J16" s="62"/>
      <c r="K16" s="62"/>
      <c r="L16" s="78"/>
      <c r="M16" s="78"/>
      <c r="N16" s="62"/>
      <c r="O16" s="62"/>
      <c r="P16" s="62"/>
      <c r="Q16" s="62"/>
    </row>
    <row r="17" spans="1:18" ht="11.25" customHeight="1" x14ac:dyDescent="0.2">
      <c r="A17" s="169" t="s">
        <v>48</v>
      </c>
      <c r="B17" s="74"/>
      <c r="C17" s="74"/>
      <c r="D17" s="74"/>
      <c r="E17" s="1606"/>
      <c r="F17" s="170">
        <f>SUMIF($H$11:H13,"bruģis",$E$11:E13)</f>
        <v>0</v>
      </c>
      <c r="G17" s="171">
        <f>SUMIF($H$11:H13,"bruģis",$G$11:G13)</f>
        <v>0</v>
      </c>
      <c r="I17" s="16"/>
      <c r="J17" s="62"/>
      <c r="N17" s="62"/>
      <c r="O17" s="62"/>
      <c r="P17" s="62"/>
      <c r="Q17" s="62"/>
    </row>
    <row r="18" spans="1:18" ht="11.25" customHeight="1" x14ac:dyDescent="0.2">
      <c r="A18" s="169" t="s">
        <v>49</v>
      </c>
      <c r="B18" s="74"/>
      <c r="C18" s="74"/>
      <c r="D18" s="74"/>
      <c r="E18" s="1606"/>
      <c r="F18" s="170">
        <f>SUMIF($H$11:H13,"grants",$E$11:E13)</f>
        <v>0</v>
      </c>
      <c r="G18" s="171">
        <f>SUMIF($H$11:H13,"grants",$G$11:G13)</f>
        <v>0</v>
      </c>
      <c r="I18" s="16"/>
      <c r="J18" s="62"/>
      <c r="N18" s="62"/>
      <c r="O18" s="62"/>
      <c r="P18" s="62"/>
      <c r="Q18" s="62"/>
    </row>
    <row r="19" spans="1:18" ht="11.25" customHeight="1" x14ac:dyDescent="0.2">
      <c r="A19" s="169" t="s">
        <v>50</v>
      </c>
      <c r="B19" s="74"/>
      <c r="C19" s="74"/>
      <c r="D19" s="74"/>
      <c r="E19" s="1552"/>
      <c r="F19" s="170">
        <f>SUMIF($H$11:H13,"cits segums",$E$11:E13)</f>
        <v>0.22899999999999998</v>
      </c>
      <c r="G19" s="171">
        <f>SUMIF($H$11:H13,"cits segums",$G$11:G13)</f>
        <v>687</v>
      </c>
      <c r="H19" s="77"/>
      <c r="I19" s="16"/>
      <c r="J19" s="79"/>
      <c r="N19" s="62"/>
      <c r="O19" s="62"/>
      <c r="P19" s="62"/>
      <c r="Q19" s="62"/>
    </row>
    <row r="20" spans="1:18" ht="5.25" customHeight="1" x14ac:dyDescent="0.2">
      <c r="A20" s="9"/>
      <c r="B20" s="9"/>
      <c r="C20" s="9"/>
      <c r="D20" s="9"/>
      <c r="E20" s="80"/>
      <c r="F20" s="80"/>
      <c r="G20" s="172"/>
      <c r="H20" s="60"/>
      <c r="I20" s="16"/>
      <c r="J20" s="62"/>
      <c r="N20" s="62"/>
      <c r="O20" s="62"/>
      <c r="P20" s="62"/>
      <c r="Q20" s="62"/>
    </row>
    <row r="21" spans="1:18" ht="12.75" customHeight="1" x14ac:dyDescent="0.2">
      <c r="A21" s="5"/>
      <c r="B21" s="81" t="s">
        <v>51</v>
      </c>
      <c r="C21" s="1720" t="str">
        <f>KOPA!$A$31</f>
        <v>2022.gada 18.oktobris</v>
      </c>
      <c r="D21" s="1720"/>
      <c r="E21" s="1720"/>
      <c r="F21" s="82"/>
      <c r="G21" s="81"/>
      <c r="H21" s="81"/>
      <c r="I21" s="81"/>
      <c r="J21" s="82"/>
      <c r="K21" s="82"/>
      <c r="O21" s="62"/>
      <c r="P21" s="1725" t="s">
        <v>572</v>
      </c>
      <c r="Q21" s="1725"/>
      <c r="R21" s="1725"/>
    </row>
    <row r="22" spans="1:18" ht="12.75" customHeight="1" x14ac:dyDescent="0.2">
      <c r="A22" s="5"/>
      <c r="B22" s="81" t="s">
        <v>52</v>
      </c>
      <c r="C22" s="1720" t="s">
        <v>53</v>
      </c>
      <c r="D22" s="1720"/>
      <c r="E22" s="1720"/>
      <c r="F22" s="1720"/>
      <c r="G22" s="1720"/>
      <c r="H22" s="1720"/>
      <c r="I22" s="1720"/>
      <c r="J22" s="1720"/>
      <c r="K22" s="1720"/>
      <c r="M22" s="83"/>
      <c r="N22" s="83"/>
      <c r="O22" s="62"/>
      <c r="P22" s="1725"/>
      <c r="Q22" s="1725"/>
      <c r="R22" s="1725"/>
    </row>
    <row r="23" spans="1:18" ht="12.75" customHeight="1" x14ac:dyDescent="0.2">
      <c r="A23" s="5"/>
      <c r="B23" s="81"/>
      <c r="C23" s="1721" t="s">
        <v>54</v>
      </c>
      <c r="D23" s="1721"/>
      <c r="E23" s="1721"/>
      <c r="F23" s="1721"/>
      <c r="G23" s="1721"/>
      <c r="H23" s="1721"/>
      <c r="I23" s="1721"/>
      <c r="J23" s="1721"/>
      <c r="K23" s="1721"/>
      <c r="M23" s="1722" t="s">
        <v>55</v>
      </c>
      <c r="N23" s="1722"/>
      <c r="O23" s="62"/>
      <c r="P23" s="1725"/>
      <c r="Q23" s="1725"/>
      <c r="R23" s="1725"/>
    </row>
    <row r="24" spans="1:18" x14ac:dyDescent="0.2">
      <c r="A24" s="5"/>
      <c r="B24" s="81" t="s">
        <v>51</v>
      </c>
      <c r="C24" s="1728" t="str">
        <f>C21</f>
        <v>2022.gada 18.oktobris</v>
      </c>
      <c r="D24" s="1728"/>
      <c r="E24" s="1728"/>
      <c r="F24" s="82"/>
      <c r="G24" s="81"/>
      <c r="H24" s="81"/>
      <c r="I24" s="82"/>
      <c r="J24" s="82"/>
      <c r="K24" s="82"/>
      <c r="O24" s="62"/>
      <c r="P24" s="62"/>
      <c r="Q24" s="62"/>
    </row>
    <row r="25" spans="1:18" x14ac:dyDescent="0.2">
      <c r="A25" s="5"/>
      <c r="B25" s="81" t="s">
        <v>56</v>
      </c>
      <c r="C25" s="1720" t="str">
        <f>KOPA!$N$31</f>
        <v>Dobeles novada domes priekšsēdētājs Ivars Gorskis</v>
      </c>
      <c r="D25" s="1720"/>
      <c r="E25" s="1720"/>
      <c r="F25" s="1720"/>
      <c r="G25" s="1720"/>
      <c r="H25" s="1720"/>
      <c r="I25" s="1720"/>
      <c r="J25" s="1720"/>
      <c r="K25" s="1720"/>
      <c r="M25" s="83"/>
      <c r="N25" s="83"/>
      <c r="O25" s="62"/>
      <c r="P25" s="62"/>
      <c r="Q25" s="62"/>
    </row>
    <row r="26" spans="1:18" x14ac:dyDescent="0.2">
      <c r="A26" s="5"/>
      <c r="B26" s="81"/>
      <c r="C26" s="1798"/>
      <c r="D26" s="1798"/>
      <c r="E26" s="1798"/>
      <c r="F26" s="1798"/>
      <c r="G26" s="1798"/>
      <c r="H26" s="1798"/>
      <c r="I26" s="1798"/>
      <c r="J26" s="1798"/>
      <c r="K26" s="1798"/>
      <c r="M26" s="1722" t="s">
        <v>55</v>
      </c>
      <c r="N26" s="1722"/>
      <c r="O26" s="62"/>
      <c r="P26" s="62"/>
      <c r="Q26" s="62"/>
    </row>
    <row r="27" spans="1:18" x14ac:dyDescent="0.2">
      <c r="A27" s="5"/>
      <c r="B27" s="81" t="s">
        <v>51</v>
      </c>
      <c r="C27" s="84" t="s">
        <v>57</v>
      </c>
      <c r="D27" s="84"/>
      <c r="E27" s="84"/>
      <c r="F27" s="81"/>
      <c r="G27" s="81"/>
      <c r="H27" s="81"/>
      <c r="I27" s="81"/>
      <c r="J27" s="82"/>
      <c r="K27" s="82"/>
      <c r="O27" s="62"/>
      <c r="P27" s="62"/>
      <c r="Q27" s="62"/>
    </row>
    <row r="28" spans="1:18" x14ac:dyDescent="0.2">
      <c r="A28" s="5"/>
      <c r="B28" s="81" t="s">
        <v>58</v>
      </c>
      <c r="C28" s="1720" t="s">
        <v>1088</v>
      </c>
      <c r="D28" s="1720"/>
      <c r="E28" s="1720"/>
      <c r="F28" s="1720"/>
      <c r="G28" s="1720"/>
      <c r="H28" s="1720"/>
      <c r="I28" s="1720"/>
      <c r="J28" s="1720"/>
      <c r="K28" s="1720"/>
      <c r="M28" s="83"/>
      <c r="N28" s="83"/>
      <c r="O28" s="62"/>
      <c r="P28" s="62"/>
      <c r="Q28" s="62"/>
    </row>
    <row r="29" spans="1:18" s="61" customFormat="1" x14ac:dyDescent="0.2">
      <c r="A29" s="15"/>
      <c r="B29" s="16"/>
      <c r="C29" s="16"/>
      <c r="D29" s="16"/>
      <c r="E29" s="59"/>
      <c r="F29" s="59"/>
      <c r="G29" s="77"/>
      <c r="H29" s="16"/>
      <c r="I29" s="60"/>
      <c r="M29" s="1722" t="s">
        <v>55</v>
      </c>
      <c r="N29" s="1722"/>
      <c r="R29" s="62"/>
    </row>
  </sheetData>
  <sheetProtection selectLockedCells="1" selectUnlockedCells="1"/>
  <mergeCells count="34">
    <mergeCell ref="P21:R23"/>
    <mergeCell ref="E8:F8"/>
    <mergeCell ref="E10:F10"/>
    <mergeCell ref="J8:K8"/>
    <mergeCell ref="L8:L9"/>
    <mergeCell ref="M8:M9"/>
    <mergeCell ref="N8:N9"/>
    <mergeCell ref="O8:O9"/>
    <mergeCell ref="M29:N29"/>
    <mergeCell ref="C21:E21"/>
    <mergeCell ref="C22:K22"/>
    <mergeCell ref="C23:K23"/>
    <mergeCell ref="M23:N23"/>
    <mergeCell ref="C24:E24"/>
    <mergeCell ref="C26:K26"/>
    <mergeCell ref="M26:N26"/>
    <mergeCell ref="C28:K28"/>
    <mergeCell ref="C25:K25"/>
    <mergeCell ref="C1:P1"/>
    <mergeCell ref="C3:P3"/>
    <mergeCell ref="A5:R5"/>
    <mergeCell ref="A6:A9"/>
    <mergeCell ref="B6:B9"/>
    <mergeCell ref="C6:P6"/>
    <mergeCell ref="Q6:R7"/>
    <mergeCell ref="C7:H7"/>
    <mergeCell ref="I7:O7"/>
    <mergeCell ref="P7:P9"/>
    <mergeCell ref="R8:R9"/>
    <mergeCell ref="C8:D8"/>
    <mergeCell ref="G8:G9"/>
    <mergeCell ref="H8:H9"/>
    <mergeCell ref="I8:I9"/>
    <mergeCell ref="Q8:Q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verticalDpi="300" r:id="rId1"/>
  <headerFooter scaleWithDoc="0">
    <oddFooter>&amp;RLapa &amp;P no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8D353-AE6C-47E7-A6BE-57193B5FCCFA}">
  <sheetPr codeName="Sheet74">
    <tabColor theme="7" tint="0.59999389629810485"/>
  </sheetPr>
  <dimension ref="A1:T29"/>
  <sheetViews>
    <sheetView showGridLines="0" view="pageLayout" zoomScaleNormal="100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02" t="s">
        <v>973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723">
        <v>5</v>
      </c>
      <c r="F10" s="1724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20" x14ac:dyDescent="0.2">
      <c r="A11" s="138">
        <v>1</v>
      </c>
      <c r="B11" s="628" t="s">
        <v>347</v>
      </c>
      <c r="C11" s="392">
        <v>0</v>
      </c>
      <c r="D11" s="392">
        <v>0.17</v>
      </c>
      <c r="E11" s="629">
        <v>0.17</v>
      </c>
      <c r="F11" s="1320">
        <f>E11</f>
        <v>0.17</v>
      </c>
      <c r="G11" s="393">
        <v>680</v>
      </c>
      <c r="H11" s="285" t="s">
        <v>42</v>
      </c>
      <c r="I11" s="145"/>
      <c r="J11" s="145"/>
      <c r="K11" s="145"/>
      <c r="L11" s="145"/>
      <c r="M11" s="145"/>
      <c r="N11" s="145"/>
      <c r="O11" s="145"/>
      <c r="P11" s="145"/>
      <c r="Q11" s="320">
        <v>46880030103</v>
      </c>
      <c r="R11" s="320">
        <v>46880030103</v>
      </c>
    </row>
    <row r="12" spans="1:20" x14ac:dyDescent="0.2">
      <c r="A12" s="138">
        <v>2</v>
      </c>
      <c r="B12" s="628" t="s">
        <v>149</v>
      </c>
      <c r="C12" s="392">
        <v>0</v>
      </c>
      <c r="D12" s="392">
        <v>6.5000000000000002E-2</v>
      </c>
      <c r="E12" s="629">
        <v>6.5000000000000002E-2</v>
      </c>
      <c r="F12" s="1320">
        <f>E12</f>
        <v>6.5000000000000002E-2</v>
      </c>
      <c r="G12" s="393">
        <v>325</v>
      </c>
      <c r="H12" s="285" t="s">
        <v>42</v>
      </c>
      <c r="I12" s="145"/>
      <c r="J12" s="145"/>
      <c r="K12" s="145"/>
      <c r="L12" s="145"/>
      <c r="M12" s="145"/>
      <c r="N12" s="145"/>
      <c r="O12" s="145"/>
      <c r="P12" s="145"/>
      <c r="Q12" s="320">
        <v>46880030209</v>
      </c>
      <c r="R12" s="320">
        <v>46880030209</v>
      </c>
    </row>
    <row r="13" spans="1:20" x14ac:dyDescent="0.2">
      <c r="A13" s="393">
        <v>3</v>
      </c>
      <c r="B13" s="1321" t="s">
        <v>974</v>
      </c>
      <c r="C13" s="392">
        <v>0</v>
      </c>
      <c r="D13" s="392">
        <v>0.1</v>
      </c>
      <c r="E13" s="629">
        <v>0.1</v>
      </c>
      <c r="F13" s="1320">
        <f>E13</f>
        <v>0.1</v>
      </c>
      <c r="G13" s="393">
        <v>500</v>
      </c>
      <c r="H13" s="285" t="s">
        <v>42</v>
      </c>
      <c r="I13" s="145"/>
      <c r="J13" s="145"/>
      <c r="K13" s="145"/>
      <c r="L13" s="145"/>
      <c r="M13" s="145"/>
      <c r="N13" s="145"/>
      <c r="O13" s="145"/>
      <c r="P13" s="145"/>
      <c r="Q13" s="320">
        <v>46880030233</v>
      </c>
      <c r="R13" s="320">
        <v>46880030233</v>
      </c>
    </row>
    <row r="14" spans="1:20" ht="3.75" customHeight="1" x14ac:dyDescent="0.2">
      <c r="A14" s="163"/>
      <c r="B14" s="164"/>
      <c r="E14" s="77"/>
      <c r="F14" s="77"/>
    </row>
    <row r="15" spans="1:20" x14ac:dyDescent="0.2">
      <c r="A15" s="165" t="s">
        <v>975</v>
      </c>
      <c r="B15" s="65"/>
      <c r="C15" s="65"/>
      <c r="D15" s="65"/>
      <c r="E15" s="1322"/>
      <c r="F15" s="847">
        <f>SUM($E$11:E13)</f>
        <v>0.33500000000000002</v>
      </c>
      <c r="G15" s="1406">
        <f>SUM($G$11:G13)</f>
        <v>1505</v>
      </c>
      <c r="H15" s="68"/>
      <c r="I15" s="16"/>
      <c r="J15" s="69"/>
      <c r="K15" s="70" t="s">
        <v>46</v>
      </c>
      <c r="L15" s="71">
        <f>SUM(L11:L13)</f>
        <v>0</v>
      </c>
      <c r="M15" s="71">
        <f>SUM(M11:M13)</f>
        <v>0</v>
      </c>
      <c r="N15" s="62"/>
      <c r="O15" s="70" t="s">
        <v>1</v>
      </c>
      <c r="P15" s="71">
        <f>SUM(P11:P13)</f>
        <v>0</v>
      </c>
      <c r="Q15" s="62"/>
    </row>
    <row r="16" spans="1:20" x14ac:dyDescent="0.2">
      <c r="A16" s="169" t="s">
        <v>47</v>
      </c>
      <c r="B16" s="74"/>
      <c r="C16" s="74"/>
      <c r="D16" s="74"/>
      <c r="E16" s="1322"/>
      <c r="F16" s="170">
        <f>SUMIF($H$11:H13,"melnais",$E$11:E13)</f>
        <v>0</v>
      </c>
      <c r="G16" s="171">
        <f>SUMIF($H$11:H13,"melnais",$G$11:G13)</f>
        <v>0</v>
      </c>
      <c r="H16" s="76"/>
      <c r="I16" s="77"/>
      <c r="J16" s="62"/>
      <c r="K16" s="62"/>
      <c r="L16" s="78"/>
      <c r="M16" s="78"/>
      <c r="N16" s="62"/>
      <c r="O16" s="62"/>
      <c r="P16" s="62"/>
      <c r="Q16" s="62"/>
    </row>
    <row r="17" spans="1:18" x14ac:dyDescent="0.2">
      <c r="A17" s="169" t="s">
        <v>48</v>
      </c>
      <c r="B17" s="74"/>
      <c r="C17" s="74"/>
      <c r="D17" s="74"/>
      <c r="E17" s="1322"/>
      <c r="F17" s="170">
        <f>SUMIF($H$11:H13,"bruģis",$E$11:E13)</f>
        <v>0</v>
      </c>
      <c r="G17" s="171">
        <f>SUMIF($H$11:H13,"bruģis",$G$11:G13)</f>
        <v>0</v>
      </c>
      <c r="I17" s="16"/>
      <c r="J17" s="62"/>
      <c r="N17" s="62"/>
      <c r="O17" s="62"/>
      <c r="P17" s="62"/>
      <c r="Q17" s="62"/>
    </row>
    <row r="18" spans="1:18" x14ac:dyDescent="0.2">
      <c r="A18" s="169" t="s">
        <v>49</v>
      </c>
      <c r="B18" s="74"/>
      <c r="C18" s="74"/>
      <c r="D18" s="74"/>
      <c r="E18" s="1322"/>
      <c r="F18" s="170">
        <f>SUMIF($H$11:H13,"grants",$E$11:E13)</f>
        <v>0.33500000000000002</v>
      </c>
      <c r="G18" s="171">
        <f>SUMIF($H$11:H13,"grants",$G$11:G13)</f>
        <v>1505</v>
      </c>
      <c r="I18" s="16"/>
      <c r="J18" s="62"/>
      <c r="N18" s="62"/>
      <c r="O18" s="62"/>
      <c r="P18" s="62"/>
      <c r="Q18" s="62"/>
    </row>
    <row r="19" spans="1:18" x14ac:dyDescent="0.2">
      <c r="A19" s="169" t="s">
        <v>50</v>
      </c>
      <c r="B19" s="74"/>
      <c r="C19" s="74"/>
      <c r="D19" s="74"/>
      <c r="E19" s="1322"/>
      <c r="F19" s="170">
        <f>SUMIF($H$11:H13,"cits segums",$E$11:E13)</f>
        <v>0</v>
      </c>
      <c r="G19" s="171">
        <f>SUMIF($H$11:H13,"cits segums",$G$11:G13)</f>
        <v>0</v>
      </c>
      <c r="H19" s="77"/>
      <c r="I19" s="16"/>
      <c r="J19" s="79"/>
      <c r="N19" s="62"/>
      <c r="O19" s="62"/>
      <c r="P19" s="62"/>
      <c r="Q19" s="62"/>
    </row>
    <row r="20" spans="1:18" x14ac:dyDescent="0.2">
      <c r="A20" s="9"/>
      <c r="B20" s="9"/>
      <c r="C20" s="9"/>
      <c r="D20" s="9"/>
      <c r="E20" s="80"/>
      <c r="F20" s="80"/>
      <c r="G20" s="172"/>
      <c r="H20" s="60"/>
      <c r="I20" s="16"/>
      <c r="J20" s="62"/>
      <c r="N20" s="62"/>
      <c r="O20" s="62"/>
      <c r="P20" s="62"/>
      <c r="Q20" s="62"/>
    </row>
    <row r="21" spans="1:18" x14ac:dyDescent="0.2">
      <c r="A21" s="5"/>
      <c r="B21" s="81" t="s">
        <v>51</v>
      </c>
      <c r="C21" s="1720" t="str">
        <f>KOPA!$A$31</f>
        <v>2022.gada 18.oktobris</v>
      </c>
      <c r="D21" s="1720"/>
      <c r="E21" s="1720"/>
      <c r="F21" s="82"/>
      <c r="G21" s="81"/>
      <c r="H21" s="81"/>
      <c r="I21" s="81"/>
      <c r="J21" s="82"/>
      <c r="K21" s="82"/>
      <c r="O21" s="62"/>
      <c r="P21" s="1738" t="s">
        <v>572</v>
      </c>
      <c r="Q21" s="1738"/>
      <c r="R21" s="1738"/>
    </row>
    <row r="22" spans="1:18" x14ac:dyDescent="0.2">
      <c r="A22" s="5"/>
      <c r="B22" s="81" t="s">
        <v>52</v>
      </c>
      <c r="C22" s="1720" t="s">
        <v>53</v>
      </c>
      <c r="D22" s="1720"/>
      <c r="E22" s="1720"/>
      <c r="F22" s="1720"/>
      <c r="G22" s="1720"/>
      <c r="H22" s="1720"/>
      <c r="I22" s="1720"/>
      <c r="J22" s="1720"/>
      <c r="K22" s="1720"/>
      <c r="M22" s="83"/>
      <c r="N22" s="83"/>
      <c r="O22" s="62"/>
      <c r="P22" s="1738"/>
      <c r="Q22" s="1738"/>
      <c r="R22" s="1738"/>
    </row>
    <row r="23" spans="1:18" x14ac:dyDescent="0.2">
      <c r="A23" s="5"/>
      <c r="B23" s="81"/>
      <c r="C23" s="1721" t="s">
        <v>54</v>
      </c>
      <c r="D23" s="1721"/>
      <c r="E23" s="1721"/>
      <c r="F23" s="1721"/>
      <c r="G23" s="1721"/>
      <c r="H23" s="1721"/>
      <c r="I23" s="1721"/>
      <c r="J23" s="1721"/>
      <c r="K23" s="1721"/>
      <c r="M23" s="1722" t="s">
        <v>55</v>
      </c>
      <c r="N23" s="1722"/>
      <c r="O23" s="62"/>
      <c r="P23" s="1738"/>
      <c r="Q23" s="1738"/>
      <c r="R23" s="1738"/>
    </row>
    <row r="24" spans="1:18" x14ac:dyDescent="0.2">
      <c r="A24" s="5"/>
      <c r="B24" s="81" t="s">
        <v>51</v>
      </c>
      <c r="C24" s="1720" t="str">
        <f>C21</f>
        <v>2022.gada 18.oktobris</v>
      </c>
      <c r="D24" s="1720"/>
      <c r="E24" s="1720"/>
      <c r="F24" s="82"/>
      <c r="G24" s="81"/>
      <c r="H24" s="81"/>
      <c r="I24" s="81"/>
      <c r="J24" s="82"/>
      <c r="K24" s="82"/>
      <c r="O24" s="62"/>
      <c r="P24" s="62"/>
      <c r="Q24" s="62"/>
    </row>
    <row r="25" spans="1:18" x14ac:dyDescent="0.2">
      <c r="A25" s="5"/>
      <c r="B25" s="81" t="s">
        <v>56</v>
      </c>
      <c r="C25" s="1720" t="str">
        <f>KOPA!$N$31</f>
        <v>Dobeles novada domes priekšsēdētājs Ivars Gorskis</v>
      </c>
      <c r="D25" s="1720"/>
      <c r="E25" s="1720"/>
      <c r="F25" s="1720"/>
      <c r="G25" s="1720"/>
      <c r="H25" s="1720"/>
      <c r="I25" s="1720"/>
      <c r="J25" s="1720"/>
      <c r="K25" s="1720"/>
      <c r="M25" s="83"/>
      <c r="N25" s="83"/>
      <c r="O25" s="62"/>
      <c r="P25" s="62"/>
      <c r="Q25" s="62"/>
    </row>
    <row r="26" spans="1:18" x14ac:dyDescent="0.2">
      <c r="A26" s="5"/>
      <c r="B26" s="81"/>
      <c r="C26" s="1721" t="s">
        <v>54</v>
      </c>
      <c r="D26" s="1721"/>
      <c r="E26" s="1721"/>
      <c r="F26" s="1721"/>
      <c r="G26" s="1721"/>
      <c r="H26" s="1721"/>
      <c r="I26" s="1721"/>
      <c r="J26" s="1721"/>
      <c r="K26" s="1721"/>
      <c r="M26" s="1722" t="s">
        <v>55</v>
      </c>
      <c r="N26" s="1722"/>
      <c r="O26" s="62"/>
      <c r="P26" s="62"/>
      <c r="Q26" s="62"/>
    </row>
    <row r="27" spans="1:18" x14ac:dyDescent="0.2">
      <c r="A27" s="5"/>
      <c r="B27" s="81" t="s">
        <v>51</v>
      </c>
      <c r="C27" s="84" t="s">
        <v>57</v>
      </c>
      <c r="D27" s="84"/>
      <c r="E27" s="84"/>
      <c r="F27" s="81"/>
      <c r="G27" s="81"/>
      <c r="H27" s="81"/>
      <c r="I27" s="81"/>
      <c r="J27" s="82"/>
      <c r="K27" s="82"/>
      <c r="O27" s="62"/>
      <c r="P27" s="62"/>
      <c r="Q27" s="62"/>
    </row>
    <row r="28" spans="1:18" x14ac:dyDescent="0.2">
      <c r="A28" s="5"/>
      <c r="B28" s="81" t="s">
        <v>58</v>
      </c>
      <c r="C28" s="1720" t="s">
        <v>1088</v>
      </c>
      <c r="D28" s="1720"/>
      <c r="E28" s="1720"/>
      <c r="F28" s="1720"/>
      <c r="G28" s="1720"/>
      <c r="H28" s="1720"/>
      <c r="I28" s="1720"/>
      <c r="J28" s="1720"/>
      <c r="K28" s="1720"/>
      <c r="M28" s="83"/>
      <c r="N28" s="83"/>
      <c r="O28" s="62"/>
      <c r="P28" s="62"/>
      <c r="Q28" s="62"/>
    </row>
    <row r="29" spans="1:18" s="61" customFormat="1" x14ac:dyDescent="0.2">
      <c r="A29" s="15"/>
      <c r="B29" s="16"/>
      <c r="C29" s="1721" t="s">
        <v>54</v>
      </c>
      <c r="D29" s="1721"/>
      <c r="E29" s="1721"/>
      <c r="F29" s="1721"/>
      <c r="G29" s="1721"/>
      <c r="H29" s="1721"/>
      <c r="I29" s="1721"/>
      <c r="J29" s="1721"/>
      <c r="K29" s="1721"/>
      <c r="M29" s="1722" t="s">
        <v>55</v>
      </c>
      <c r="N29" s="1722"/>
      <c r="R29" s="62"/>
    </row>
  </sheetData>
  <mergeCells count="35">
    <mergeCell ref="G8:G9"/>
    <mergeCell ref="H8:H9"/>
    <mergeCell ref="I8:I9"/>
    <mergeCell ref="M8:M9"/>
    <mergeCell ref="N8:N9"/>
    <mergeCell ref="L8:L9"/>
    <mergeCell ref="O8:O9"/>
    <mergeCell ref="C1:P1"/>
    <mergeCell ref="C3:P3"/>
    <mergeCell ref="A5:R5"/>
    <mergeCell ref="A6:A9"/>
    <mergeCell ref="B6:B9"/>
    <mergeCell ref="C6:P6"/>
    <mergeCell ref="Q6:R7"/>
    <mergeCell ref="C7:H7"/>
    <mergeCell ref="I7:O7"/>
    <mergeCell ref="P7:P9"/>
    <mergeCell ref="R8:R9"/>
    <mergeCell ref="C8:D8"/>
    <mergeCell ref="E8:F8"/>
    <mergeCell ref="Q8:Q9"/>
    <mergeCell ref="J8:K8"/>
    <mergeCell ref="C29:K29"/>
    <mergeCell ref="M29:N29"/>
    <mergeCell ref="E10:F10"/>
    <mergeCell ref="C21:E21"/>
    <mergeCell ref="P21:R23"/>
    <mergeCell ref="C22:K22"/>
    <mergeCell ref="C23:K23"/>
    <mergeCell ref="M23:N23"/>
    <mergeCell ref="C24:E24"/>
    <mergeCell ref="C25:K25"/>
    <mergeCell ref="C26:K26"/>
    <mergeCell ref="M26:N26"/>
    <mergeCell ref="C28:K2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7B3D-1AF8-4CAC-8B99-B36CAF043095}">
  <sheetPr codeName="Sheet75">
    <tabColor theme="7" tint="0.59999389629810485"/>
  </sheetPr>
  <dimension ref="A1:T34"/>
  <sheetViews>
    <sheetView showGridLines="0" view="pageLayout" zoomScaleNormal="100" zoomScaleSheetLayoutView="100" workbookViewId="0">
      <selection activeCell="A6" sqref="A6:A9"/>
    </sheetView>
  </sheetViews>
  <sheetFormatPr defaultRowHeight="15" x14ac:dyDescent="0.2"/>
  <cols>
    <col min="1" max="1" width="3.5703125" style="860" customWidth="1"/>
    <col min="2" max="2" width="17.140625" style="841" customWidth="1"/>
    <col min="3" max="4" width="5.7109375" style="861" customWidth="1"/>
    <col min="5" max="6" width="6.42578125" style="862" customWidth="1"/>
    <col min="7" max="7" width="8.5703125" style="862" customWidth="1"/>
    <col min="8" max="8" width="9.5703125" style="861" customWidth="1"/>
    <col min="9" max="9" width="8.7109375" style="863" customWidth="1"/>
    <col min="10" max="10" width="5.7109375" style="863" customWidth="1"/>
    <col min="11" max="11" width="10.140625" style="863" customWidth="1"/>
    <col min="12" max="12" width="6" style="863" customWidth="1"/>
    <col min="13" max="13" width="8.5703125" style="863" customWidth="1"/>
    <col min="14" max="14" width="10.140625" style="863" customWidth="1"/>
    <col min="15" max="15" width="9.7109375" style="863" customWidth="1"/>
    <col min="16" max="16" width="8.5703125" style="863" customWidth="1"/>
    <col min="17" max="17" width="10.7109375" style="863" customWidth="1"/>
    <col min="18" max="18" width="12.85546875" style="861" customWidth="1"/>
    <col min="19" max="16384" width="9.140625" style="861"/>
  </cols>
  <sheetData>
    <row r="1" spans="1:20" s="9" customFormat="1" ht="15" customHeight="1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02" t="s">
        <v>731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ht="11.25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967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723">
        <v>5</v>
      </c>
      <c r="F10" s="1724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20" ht="11.25" customHeight="1" x14ac:dyDescent="0.2">
      <c r="A11" s="977">
        <v>1</v>
      </c>
      <c r="B11" s="1155" t="s">
        <v>703</v>
      </c>
      <c r="C11" s="873">
        <v>0</v>
      </c>
      <c r="D11" s="873">
        <v>0.16500000000000001</v>
      </c>
      <c r="E11" s="1128">
        <v>0.16500000000000001</v>
      </c>
      <c r="F11" s="1129"/>
      <c r="G11" s="981">
        <v>743</v>
      </c>
      <c r="H11" s="1601" t="s">
        <v>44</v>
      </c>
      <c r="I11" s="873"/>
      <c r="J11" s="873"/>
      <c r="K11" s="873"/>
      <c r="L11" s="873"/>
      <c r="M11" s="873"/>
      <c r="N11" s="873"/>
      <c r="O11" s="873"/>
      <c r="P11" s="874"/>
      <c r="Q11" s="873"/>
      <c r="R11" s="981">
        <v>46900040272</v>
      </c>
    </row>
    <row r="12" spans="1:20" ht="11.25" customHeight="1" x14ac:dyDescent="0.2">
      <c r="A12" s="999"/>
      <c r="B12" s="1166"/>
      <c r="C12" s="1167">
        <v>0.16500000000000001</v>
      </c>
      <c r="D12" s="1167">
        <v>0.20499999999999999</v>
      </c>
      <c r="E12" s="1168">
        <v>0.04</v>
      </c>
      <c r="F12" s="1169">
        <f>SUM(E11:E12)</f>
        <v>0.20500000000000002</v>
      </c>
      <c r="G12" s="1109">
        <v>120</v>
      </c>
      <c r="H12" s="1605" t="s">
        <v>42</v>
      </c>
      <c r="I12" s="1167"/>
      <c r="J12" s="1167"/>
      <c r="K12" s="1167"/>
      <c r="L12" s="1167"/>
      <c r="M12" s="1167"/>
      <c r="N12" s="1167"/>
      <c r="O12" s="1167"/>
      <c r="P12" s="1170"/>
      <c r="Q12" s="1167"/>
      <c r="R12" s="1109">
        <v>46900040272</v>
      </c>
    </row>
    <row r="13" spans="1:20" ht="11.25" customHeight="1" x14ac:dyDescent="0.2">
      <c r="A13" s="977">
        <v>2</v>
      </c>
      <c r="B13" s="1139" t="s">
        <v>704</v>
      </c>
      <c r="C13" s="873">
        <v>0</v>
      </c>
      <c r="D13" s="873">
        <v>0.378</v>
      </c>
      <c r="E13" s="1128">
        <v>0.378</v>
      </c>
      <c r="F13" s="1129"/>
      <c r="G13" s="981">
        <v>1247</v>
      </c>
      <c r="H13" s="1601" t="s">
        <v>44</v>
      </c>
      <c r="I13" s="873"/>
      <c r="J13" s="873"/>
      <c r="K13" s="873"/>
      <c r="L13" s="873"/>
      <c r="M13" s="873"/>
      <c r="N13" s="873"/>
      <c r="O13" s="873"/>
      <c r="P13" s="874"/>
      <c r="Q13" s="873"/>
      <c r="R13" s="981">
        <v>46900040308</v>
      </c>
    </row>
    <row r="14" spans="1:20" ht="11.25" customHeight="1" x14ac:dyDescent="0.2">
      <c r="A14" s="987"/>
      <c r="B14" s="1171"/>
      <c r="C14" s="882">
        <v>0.378</v>
      </c>
      <c r="D14" s="882">
        <v>0.49</v>
      </c>
      <c r="E14" s="1145">
        <v>0.112</v>
      </c>
      <c r="F14" s="1169">
        <f>SUM(E13:E14)</f>
        <v>0.49</v>
      </c>
      <c r="G14" s="991">
        <v>370</v>
      </c>
      <c r="H14" s="1602" t="s">
        <v>42</v>
      </c>
      <c r="I14" s="882"/>
      <c r="J14" s="882"/>
      <c r="K14" s="882"/>
      <c r="L14" s="882"/>
      <c r="M14" s="882"/>
      <c r="N14" s="882"/>
      <c r="O14" s="882"/>
      <c r="P14" s="883"/>
      <c r="Q14" s="882"/>
      <c r="R14" s="991">
        <v>46900040308</v>
      </c>
    </row>
    <row r="15" spans="1:20" ht="11.25" customHeight="1" x14ac:dyDescent="0.2">
      <c r="A15" s="970">
        <v>3</v>
      </c>
      <c r="B15" s="1172" t="s">
        <v>215</v>
      </c>
      <c r="C15" s="890">
        <v>0</v>
      </c>
      <c r="D15" s="890">
        <v>0.13</v>
      </c>
      <c r="E15" s="1134">
        <v>0.13</v>
      </c>
      <c r="F15" s="1147">
        <f>E15</f>
        <v>0.13</v>
      </c>
      <c r="G15" s="970">
        <v>390</v>
      </c>
      <c r="H15" s="1603" t="s">
        <v>42</v>
      </c>
      <c r="I15" s="890"/>
      <c r="J15" s="890"/>
      <c r="K15" s="890"/>
      <c r="L15" s="890"/>
      <c r="M15" s="890"/>
      <c r="N15" s="890"/>
      <c r="O15" s="890"/>
      <c r="P15" s="891"/>
      <c r="Q15" s="890"/>
      <c r="R15" s="970">
        <v>46900040307</v>
      </c>
    </row>
    <row r="16" spans="1:20" ht="11.25" customHeight="1" x14ac:dyDescent="0.2">
      <c r="A16" s="970">
        <v>4</v>
      </c>
      <c r="B16" s="1130" t="s">
        <v>216</v>
      </c>
      <c r="C16" s="890">
        <v>0</v>
      </c>
      <c r="D16" s="890">
        <v>0.29299999999999998</v>
      </c>
      <c r="E16" s="1134">
        <v>0.29299999999999998</v>
      </c>
      <c r="F16" s="1147">
        <f>E16</f>
        <v>0.29299999999999998</v>
      </c>
      <c r="G16" s="970">
        <v>1084</v>
      </c>
      <c r="H16" s="1603" t="s">
        <v>44</v>
      </c>
      <c r="I16" s="890"/>
      <c r="J16" s="890"/>
      <c r="K16" s="890"/>
      <c r="L16" s="890"/>
      <c r="M16" s="890"/>
      <c r="N16" s="890"/>
      <c r="O16" s="890"/>
      <c r="P16" s="891"/>
      <c r="Q16" s="890"/>
      <c r="R16" s="970">
        <v>46900040273</v>
      </c>
    </row>
    <row r="17" spans="1:18" ht="11.25" customHeight="1" x14ac:dyDescent="0.2">
      <c r="A17" s="982">
        <v>5</v>
      </c>
      <c r="B17" s="1140" t="s">
        <v>145</v>
      </c>
      <c r="C17" s="1167">
        <v>0</v>
      </c>
      <c r="D17" s="1167">
        <v>0.32900000000000001</v>
      </c>
      <c r="E17" s="1168">
        <v>0.32900000000000001</v>
      </c>
      <c r="F17" s="1169"/>
      <c r="G17" s="1109">
        <v>1152</v>
      </c>
      <c r="H17" s="1605" t="s">
        <v>44</v>
      </c>
      <c r="I17" s="1167"/>
      <c r="J17" s="1167"/>
      <c r="K17" s="1167"/>
      <c r="L17" s="1167"/>
      <c r="M17" s="1167"/>
      <c r="N17" s="1167"/>
      <c r="O17" s="1167"/>
      <c r="P17" s="1170"/>
      <c r="Q17" s="1167"/>
      <c r="R17" s="1109">
        <v>46900040276</v>
      </c>
    </row>
    <row r="18" spans="1:18" ht="11.25" customHeight="1" x14ac:dyDescent="0.2">
      <c r="A18" s="987"/>
      <c r="B18" s="1144"/>
      <c r="C18" s="882">
        <v>0.32900000000000001</v>
      </c>
      <c r="D18" s="882">
        <v>0.38500000000000001</v>
      </c>
      <c r="E18" s="1145">
        <v>5.6000000000000001E-2</v>
      </c>
      <c r="F18" s="1146">
        <f>SUM(E17:E18)</f>
        <v>0.38500000000000001</v>
      </c>
      <c r="G18" s="991">
        <v>168</v>
      </c>
      <c r="H18" s="1602" t="s">
        <v>42</v>
      </c>
      <c r="I18" s="882"/>
      <c r="J18" s="882"/>
      <c r="K18" s="882"/>
      <c r="L18" s="882"/>
      <c r="M18" s="882"/>
      <c r="N18" s="882"/>
      <c r="O18" s="882"/>
      <c r="P18" s="883"/>
      <c r="Q18" s="882"/>
      <c r="R18" s="991">
        <v>46900040276</v>
      </c>
    </row>
    <row r="19" spans="1:18" s="841" customFormat="1" ht="3.75" customHeight="1" x14ac:dyDescent="0.2">
      <c r="A19" s="840"/>
      <c r="E19" s="842"/>
      <c r="F19" s="842"/>
      <c r="G19" s="842"/>
      <c r="I19" s="843"/>
      <c r="J19" s="843"/>
      <c r="K19" s="843"/>
      <c r="L19" s="843"/>
      <c r="M19" s="843"/>
      <c r="N19" s="843"/>
      <c r="O19" s="843"/>
      <c r="P19" s="843"/>
      <c r="Q19" s="843"/>
    </row>
    <row r="20" spans="1:18" s="841" customFormat="1" ht="12.75" customHeight="1" x14ac:dyDescent="0.2">
      <c r="A20" s="844" t="s">
        <v>705</v>
      </c>
      <c r="B20" s="845"/>
      <c r="C20" s="845"/>
      <c r="D20" s="845"/>
      <c r="E20" s="846"/>
      <c r="F20" s="847">
        <f>SUM($E$11:E18)</f>
        <v>1.5029999999999999</v>
      </c>
      <c r="G20" s="1406">
        <f>SUM($G$11:G18)</f>
        <v>5274</v>
      </c>
      <c r="H20" s="848"/>
      <c r="J20" s="848"/>
      <c r="K20" s="70" t="s">
        <v>46</v>
      </c>
      <c r="L20" s="71">
        <f>SUM(L12:L18)</f>
        <v>0</v>
      </c>
      <c r="M20" s="71">
        <f>SUM(M12:M18)</f>
        <v>0</v>
      </c>
      <c r="N20" s="62"/>
      <c r="O20" s="70" t="s">
        <v>1</v>
      </c>
      <c r="P20" s="71">
        <f>SUM(P12:P18)</f>
        <v>0</v>
      </c>
    </row>
    <row r="21" spans="1:18" s="841" customFormat="1" ht="12.75" customHeight="1" x14ac:dyDescent="0.2">
      <c r="A21" s="169" t="s">
        <v>47</v>
      </c>
      <c r="B21" s="853"/>
      <c r="C21" s="853"/>
      <c r="D21" s="853"/>
      <c r="E21" s="854"/>
      <c r="F21" s="170">
        <f>SUMIF($H$11:H18,"melnais",$E$11:E18)</f>
        <v>1.165</v>
      </c>
      <c r="G21" s="171">
        <f>SUMIF($H$11:H18,"melnais",$G$11:G18)</f>
        <v>4226</v>
      </c>
      <c r="H21" s="855"/>
      <c r="I21" s="842"/>
      <c r="L21" s="856"/>
      <c r="M21" s="856"/>
    </row>
    <row r="22" spans="1:18" s="841" customFormat="1" ht="12.75" customHeight="1" x14ac:dyDescent="0.2">
      <c r="A22" s="169" t="s">
        <v>48</v>
      </c>
      <c r="B22" s="853"/>
      <c r="C22" s="853"/>
      <c r="D22" s="853"/>
      <c r="E22" s="854"/>
      <c r="F22" s="170">
        <f>SUMIF($H$11:H18,"bruģis",$E$11:E18)</f>
        <v>0</v>
      </c>
      <c r="G22" s="171">
        <f>SUMIF($H$11:H18,"bruģis",$G$11:G18)</f>
        <v>0</v>
      </c>
      <c r="K22" s="843"/>
      <c r="L22" s="843"/>
      <c r="M22" s="843"/>
    </row>
    <row r="23" spans="1:18" s="841" customFormat="1" ht="12.75" customHeight="1" x14ac:dyDescent="0.2">
      <c r="A23" s="169" t="s">
        <v>49</v>
      </c>
      <c r="B23" s="853"/>
      <c r="C23" s="853"/>
      <c r="D23" s="853"/>
      <c r="E23" s="854"/>
      <c r="F23" s="170">
        <f>SUMIF($H$11:H18,"grants",$E$11:E18)</f>
        <v>0.33800000000000002</v>
      </c>
      <c r="G23" s="171">
        <f>SUMIF($H$11:H18,"grants",$G$11:G18)</f>
        <v>1048</v>
      </c>
      <c r="K23" s="843"/>
      <c r="L23" s="843"/>
      <c r="M23" s="843"/>
    </row>
    <row r="24" spans="1:18" s="841" customFormat="1" ht="12.75" customHeight="1" x14ac:dyDescent="0.2">
      <c r="A24" s="169" t="s">
        <v>50</v>
      </c>
      <c r="B24" s="853"/>
      <c r="C24" s="853"/>
      <c r="D24" s="853"/>
      <c r="E24" s="854"/>
      <c r="F24" s="170">
        <f>SUMIF($H$11:H18,"cits segums",$E$11:E18)</f>
        <v>0</v>
      </c>
      <c r="G24" s="171">
        <f>SUMIF($H$11:H18,"cits segums",$G$11:G18)</f>
        <v>0</v>
      </c>
      <c r="H24" s="842"/>
      <c r="J24" s="859"/>
      <c r="K24" s="843"/>
      <c r="L24" s="843"/>
      <c r="M24" s="843"/>
    </row>
    <row r="25" spans="1:18" s="16" customFormat="1" ht="12.75" customHeight="1" x14ac:dyDescent="0.2">
      <c r="A25" s="9"/>
      <c r="B25" s="9"/>
      <c r="C25" s="9"/>
      <c r="D25" s="9"/>
      <c r="E25" s="80"/>
      <c r="F25" s="80"/>
      <c r="G25" s="172"/>
      <c r="H25" s="60"/>
      <c r="J25" s="62"/>
      <c r="K25" s="61"/>
      <c r="L25" s="61"/>
      <c r="M25" s="61"/>
      <c r="N25" s="62"/>
      <c r="O25" s="62"/>
      <c r="P25" s="62"/>
      <c r="Q25" s="62"/>
      <c r="R25" s="62"/>
    </row>
    <row r="26" spans="1:18" s="16" customFormat="1" ht="12.75" customHeight="1" x14ac:dyDescent="0.2">
      <c r="A26" s="5"/>
      <c r="B26" s="81" t="s">
        <v>51</v>
      </c>
      <c r="C26" s="1720" t="str">
        <f>KOPA!$A$31</f>
        <v>2022.gada 18.oktobris</v>
      </c>
      <c r="D26" s="1720"/>
      <c r="E26" s="1720"/>
      <c r="F26" s="82"/>
      <c r="G26" s="81"/>
      <c r="H26" s="81"/>
      <c r="I26" s="81"/>
      <c r="J26" s="82"/>
      <c r="K26" s="82"/>
      <c r="L26" s="61"/>
      <c r="M26" s="61"/>
      <c r="N26" s="61"/>
      <c r="O26" s="1407"/>
      <c r="P26" s="1725" t="s">
        <v>572</v>
      </c>
      <c r="Q26" s="1725"/>
      <c r="R26" s="1725"/>
    </row>
    <row r="27" spans="1:18" s="16" customFormat="1" ht="12.75" customHeight="1" x14ac:dyDescent="0.2">
      <c r="A27" s="5"/>
      <c r="B27" s="81" t="s">
        <v>52</v>
      </c>
      <c r="C27" s="1720" t="s">
        <v>53</v>
      </c>
      <c r="D27" s="1720"/>
      <c r="E27" s="1720"/>
      <c r="F27" s="1720"/>
      <c r="G27" s="1720"/>
      <c r="H27" s="1720"/>
      <c r="I27" s="1720"/>
      <c r="J27" s="1720"/>
      <c r="K27" s="1720"/>
      <c r="L27" s="61"/>
      <c r="M27" s="83"/>
      <c r="N27" s="83"/>
      <c r="O27" s="1407"/>
      <c r="P27" s="1725"/>
      <c r="Q27" s="1725"/>
      <c r="R27" s="1725"/>
    </row>
    <row r="28" spans="1:18" s="16" customFormat="1" ht="12.75" customHeight="1" x14ac:dyDescent="0.2">
      <c r="A28" s="5"/>
      <c r="B28" s="81"/>
      <c r="C28" s="1721" t="s">
        <v>54</v>
      </c>
      <c r="D28" s="1721"/>
      <c r="E28" s="1721"/>
      <c r="F28" s="1721"/>
      <c r="G28" s="1721"/>
      <c r="H28" s="1721"/>
      <c r="I28" s="1721"/>
      <c r="J28" s="1721"/>
      <c r="K28" s="1721"/>
      <c r="L28" s="61"/>
      <c r="M28" s="1722" t="s">
        <v>55</v>
      </c>
      <c r="N28" s="1722"/>
      <c r="O28" s="1407"/>
      <c r="P28" s="1725"/>
      <c r="Q28" s="1725"/>
      <c r="R28" s="1725"/>
    </row>
    <row r="29" spans="1:18" s="16" customFormat="1" ht="12.75" customHeight="1" x14ac:dyDescent="0.2">
      <c r="A29" s="5"/>
      <c r="B29" s="81" t="s">
        <v>51</v>
      </c>
      <c r="C29" s="1720" t="str">
        <f>C26</f>
        <v>2022.gada 18.oktobris</v>
      </c>
      <c r="D29" s="1720"/>
      <c r="E29" s="1720"/>
      <c r="F29" s="82"/>
      <c r="G29" s="81"/>
      <c r="H29" s="81"/>
      <c r="I29" s="81"/>
      <c r="J29" s="82"/>
      <c r="K29" s="82"/>
      <c r="L29" s="61"/>
      <c r="M29" s="61"/>
      <c r="N29" s="61"/>
      <c r="O29" s="62"/>
      <c r="P29" s="62"/>
      <c r="Q29" s="62"/>
      <c r="R29" s="62"/>
    </row>
    <row r="30" spans="1:18" s="16" customFormat="1" ht="12.75" customHeight="1" x14ac:dyDescent="0.2">
      <c r="A30" s="5"/>
      <c r="B30" s="81" t="s">
        <v>56</v>
      </c>
      <c r="C30" s="1720" t="str">
        <f>KOPA!$N$31</f>
        <v>Dobeles novada domes priekšsēdētājs Ivars Gorskis</v>
      </c>
      <c r="D30" s="1720"/>
      <c r="E30" s="1720"/>
      <c r="F30" s="1720"/>
      <c r="G30" s="1720"/>
      <c r="H30" s="1720"/>
      <c r="I30" s="1720"/>
      <c r="J30" s="1720"/>
      <c r="K30" s="1720"/>
      <c r="L30" s="61"/>
      <c r="M30" s="83"/>
      <c r="N30" s="83"/>
      <c r="O30" s="62"/>
      <c r="P30" s="62"/>
      <c r="Q30" s="62"/>
      <c r="R30" s="62"/>
    </row>
    <row r="31" spans="1:18" s="16" customFormat="1" ht="12.75" customHeight="1" x14ac:dyDescent="0.2">
      <c r="A31" s="5"/>
      <c r="B31" s="81"/>
      <c r="C31" s="1721" t="s">
        <v>54</v>
      </c>
      <c r="D31" s="1721"/>
      <c r="E31" s="1721"/>
      <c r="F31" s="1721"/>
      <c r="G31" s="1721"/>
      <c r="H31" s="1721"/>
      <c r="I31" s="1721"/>
      <c r="J31" s="1721"/>
      <c r="K31" s="1721"/>
      <c r="L31" s="61"/>
      <c r="M31" s="1722" t="s">
        <v>55</v>
      </c>
      <c r="N31" s="1722"/>
      <c r="O31" s="62"/>
      <c r="P31" s="62"/>
      <c r="Q31" s="62"/>
      <c r="R31" s="62"/>
    </row>
    <row r="32" spans="1:18" s="16" customFormat="1" ht="12.75" customHeight="1" x14ac:dyDescent="0.2">
      <c r="A32" s="5"/>
      <c r="B32" s="81" t="s">
        <v>51</v>
      </c>
      <c r="C32" s="84" t="s">
        <v>57</v>
      </c>
      <c r="D32" s="84"/>
      <c r="E32" s="84"/>
      <c r="F32" s="81"/>
      <c r="G32" s="81"/>
      <c r="H32" s="81"/>
      <c r="I32" s="81"/>
      <c r="J32" s="82"/>
      <c r="K32" s="82"/>
      <c r="L32" s="61"/>
      <c r="M32" s="61"/>
      <c r="N32" s="61"/>
      <c r="O32" s="62"/>
      <c r="P32" s="62"/>
      <c r="Q32" s="62"/>
      <c r="R32" s="62"/>
    </row>
    <row r="33" spans="1:18" s="16" customFormat="1" ht="12.75" customHeight="1" x14ac:dyDescent="0.2">
      <c r="A33" s="5"/>
      <c r="B33" s="81" t="s">
        <v>58</v>
      </c>
      <c r="C33" s="1720" t="s">
        <v>1088</v>
      </c>
      <c r="D33" s="1720"/>
      <c r="E33" s="1720"/>
      <c r="F33" s="1720"/>
      <c r="G33" s="1720"/>
      <c r="H33" s="1720"/>
      <c r="I33" s="1720"/>
      <c r="J33" s="1720"/>
      <c r="K33" s="1720"/>
      <c r="L33" s="61"/>
      <c r="M33" s="83"/>
      <c r="N33" s="83"/>
      <c r="O33" s="62"/>
      <c r="P33" s="62"/>
      <c r="Q33" s="62"/>
      <c r="R33" s="62"/>
    </row>
    <row r="34" spans="1:18" s="61" customFormat="1" ht="12.75" customHeight="1" x14ac:dyDescent="0.2">
      <c r="A34" s="15"/>
      <c r="B34" s="16"/>
      <c r="C34" s="1721" t="s">
        <v>54</v>
      </c>
      <c r="D34" s="1721"/>
      <c r="E34" s="1721"/>
      <c r="F34" s="1721"/>
      <c r="G34" s="1721"/>
      <c r="H34" s="1721"/>
      <c r="I34" s="1721"/>
      <c r="J34" s="1721"/>
      <c r="K34" s="1721"/>
      <c r="M34" s="1722" t="s">
        <v>55</v>
      </c>
      <c r="N34" s="1722"/>
      <c r="R34" s="62"/>
    </row>
  </sheetData>
  <sheetProtection selectLockedCells="1" selectUnlockedCells="1"/>
  <mergeCells count="35">
    <mergeCell ref="N8:N9"/>
    <mergeCell ref="O8:O9"/>
    <mergeCell ref="E10:F10"/>
    <mergeCell ref="L8:L9"/>
    <mergeCell ref="M8:M9"/>
    <mergeCell ref="H8:H9"/>
    <mergeCell ref="E8:F8"/>
    <mergeCell ref="C1:P1"/>
    <mergeCell ref="C3:P3"/>
    <mergeCell ref="A5:R5"/>
    <mergeCell ref="A6:A9"/>
    <mergeCell ref="B6:B9"/>
    <mergeCell ref="C6:P6"/>
    <mergeCell ref="Q6:R7"/>
    <mergeCell ref="C7:H7"/>
    <mergeCell ref="I7:O7"/>
    <mergeCell ref="P7:P9"/>
    <mergeCell ref="Q8:Q9"/>
    <mergeCell ref="R8:R9"/>
    <mergeCell ref="C8:D8"/>
    <mergeCell ref="I8:I9"/>
    <mergeCell ref="J8:K8"/>
    <mergeCell ref="G8:G9"/>
    <mergeCell ref="C34:K34"/>
    <mergeCell ref="M34:N34"/>
    <mergeCell ref="P26:R28"/>
    <mergeCell ref="C30:K30"/>
    <mergeCell ref="C31:K31"/>
    <mergeCell ref="M31:N31"/>
    <mergeCell ref="C33:K33"/>
    <mergeCell ref="C29:E29"/>
    <mergeCell ref="C26:E26"/>
    <mergeCell ref="C27:K27"/>
    <mergeCell ref="C28:K28"/>
    <mergeCell ref="M28:N2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firstPageNumber="0" orientation="landscape" verticalDpi="300" r:id="rId1"/>
  <headerFooter scaleWithDoc="0">
    <oddFooter>&amp;RLapa &amp;P+1 no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6BA31-C8F6-4D1B-9C5D-43482C341F5D}">
  <sheetPr codeName="Sheet76">
    <tabColor theme="7" tint="0.59999389629810485"/>
  </sheetPr>
  <dimension ref="A1:T28"/>
  <sheetViews>
    <sheetView showGridLines="0" view="pageLayout" zoomScaleNormal="100" zoomScaleSheetLayoutView="100" workbookViewId="0">
      <selection activeCell="A6" sqref="A6:A9"/>
    </sheetView>
  </sheetViews>
  <sheetFormatPr defaultRowHeight="15" x14ac:dyDescent="0.2"/>
  <cols>
    <col min="1" max="1" width="3.5703125" style="860" customWidth="1"/>
    <col min="2" max="2" width="17.140625" style="841" customWidth="1"/>
    <col min="3" max="4" width="5.7109375" style="861" customWidth="1"/>
    <col min="5" max="6" width="6.42578125" style="862" customWidth="1"/>
    <col min="7" max="7" width="8.5703125" style="862" customWidth="1"/>
    <col min="8" max="8" width="9.5703125" style="861" customWidth="1"/>
    <col min="9" max="9" width="8.7109375" style="863" customWidth="1"/>
    <col min="10" max="10" width="5.7109375" style="863" customWidth="1"/>
    <col min="11" max="11" width="10.140625" style="863" customWidth="1"/>
    <col min="12" max="12" width="6" style="863" customWidth="1"/>
    <col min="13" max="13" width="8.5703125" style="863" customWidth="1"/>
    <col min="14" max="14" width="10.140625" style="863" customWidth="1"/>
    <col min="15" max="15" width="9.7109375" style="863" customWidth="1"/>
    <col min="16" max="16" width="8.5703125" style="863" customWidth="1"/>
    <col min="17" max="17" width="10.7109375" style="863" customWidth="1"/>
    <col min="18" max="18" width="12.85546875" style="861" customWidth="1"/>
    <col min="19" max="19" width="1.42578125" style="861" customWidth="1"/>
    <col min="20" max="16384" width="9.140625" style="861"/>
  </cols>
  <sheetData>
    <row r="1" spans="1:20" s="9" customFormat="1" ht="15" customHeight="1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02" t="s">
        <v>732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ht="11.25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  <c r="S6" s="946"/>
    </row>
    <row r="7" spans="1:20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  <c r="S7" s="946"/>
    </row>
    <row r="8" spans="1:20" ht="15.2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  <c r="S8" s="946"/>
    </row>
    <row r="9" spans="1:20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  <c r="S9" s="946"/>
    </row>
    <row r="10" spans="1:20" s="967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723">
        <v>5</v>
      </c>
      <c r="F10" s="1724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  <c r="S10" s="966"/>
    </row>
    <row r="11" spans="1:20" ht="11.25" customHeight="1" x14ac:dyDescent="0.2">
      <c r="A11" s="977">
        <v>1</v>
      </c>
      <c r="B11" s="1173" t="s">
        <v>706</v>
      </c>
      <c r="C11" s="873">
        <v>0</v>
      </c>
      <c r="D11" s="873">
        <v>0.314</v>
      </c>
      <c r="E11" s="1128">
        <v>0.314</v>
      </c>
      <c r="F11" s="1129">
        <f>E11</f>
        <v>0.314</v>
      </c>
      <c r="G11" s="981">
        <v>1413</v>
      </c>
      <c r="H11" s="1601" t="s">
        <v>44</v>
      </c>
      <c r="I11" s="873"/>
      <c r="J11" s="873"/>
      <c r="K11" s="873"/>
      <c r="L11" s="873"/>
      <c r="M11" s="873"/>
      <c r="N11" s="873"/>
      <c r="O11" s="873"/>
      <c r="P11" s="874"/>
      <c r="Q11" s="873"/>
      <c r="R11" s="981">
        <v>46250010125</v>
      </c>
      <c r="S11" s="839"/>
    </row>
    <row r="12" spans="1:20" ht="11.25" customHeight="1" x14ac:dyDescent="0.2">
      <c r="A12" s="970">
        <v>2</v>
      </c>
      <c r="B12" s="1130" t="s">
        <v>707</v>
      </c>
      <c r="C12" s="890">
        <v>0</v>
      </c>
      <c r="D12" s="890">
        <v>0.28199999999999997</v>
      </c>
      <c r="E12" s="1134">
        <v>0.28199999999999997</v>
      </c>
      <c r="F12" s="1147">
        <f>E12</f>
        <v>0.28199999999999997</v>
      </c>
      <c r="G12" s="970">
        <v>1325</v>
      </c>
      <c r="H12" s="1603" t="s">
        <v>44</v>
      </c>
      <c r="I12" s="890"/>
      <c r="J12" s="890"/>
      <c r="K12" s="890"/>
      <c r="L12" s="890"/>
      <c r="M12" s="890"/>
      <c r="N12" s="890"/>
      <c r="O12" s="890"/>
      <c r="P12" s="891"/>
      <c r="Q12" s="890"/>
      <c r="R12" s="891">
        <v>46250010073014</v>
      </c>
      <c r="S12" s="839"/>
    </row>
    <row r="13" spans="1:20" s="841" customFormat="1" ht="3.75" customHeight="1" x14ac:dyDescent="0.2">
      <c r="A13" s="840"/>
      <c r="E13" s="842"/>
      <c r="F13" s="842"/>
      <c r="G13" s="842"/>
      <c r="H13" s="1604"/>
      <c r="I13" s="843"/>
      <c r="J13" s="843"/>
      <c r="K13" s="843"/>
      <c r="L13" s="843"/>
      <c r="M13" s="843"/>
      <c r="N13" s="843"/>
      <c r="O13" s="843"/>
      <c r="P13" s="843"/>
      <c r="Q13" s="843"/>
    </row>
    <row r="14" spans="1:20" s="841" customFormat="1" ht="12.75" customHeight="1" x14ac:dyDescent="0.2">
      <c r="A14" s="844" t="s">
        <v>708</v>
      </c>
      <c r="B14" s="845"/>
      <c r="C14" s="845"/>
      <c r="D14" s="845"/>
      <c r="E14" s="846"/>
      <c r="F14" s="847">
        <f>SUM($E$11:E12)</f>
        <v>0.59599999999999997</v>
      </c>
      <c r="G14" s="1406">
        <f>SUM($G$11:G12)</f>
        <v>2738</v>
      </c>
      <c r="H14" s="848"/>
      <c r="J14" s="848"/>
      <c r="K14" s="70" t="s">
        <v>46</v>
      </c>
      <c r="L14" s="71"/>
      <c r="M14" s="71"/>
      <c r="N14" s="62"/>
      <c r="O14" s="70" t="s">
        <v>1</v>
      </c>
      <c r="P14" s="71"/>
    </row>
    <row r="15" spans="1:20" s="841" customFormat="1" ht="12.75" customHeight="1" x14ac:dyDescent="0.2">
      <c r="A15" s="169" t="s">
        <v>47</v>
      </c>
      <c r="B15" s="853"/>
      <c r="C15" s="853"/>
      <c r="D15" s="853"/>
      <c r="E15" s="854"/>
      <c r="F15" s="170">
        <f>SUMIF($H$11:H12,"melnais",$E$11:E12)</f>
        <v>0.59599999999999997</v>
      </c>
      <c r="G15" s="171">
        <f>SUMIF($H$11:H12,"melnais",$G$11:G12)</f>
        <v>2738</v>
      </c>
      <c r="H15" s="855"/>
      <c r="I15" s="842"/>
      <c r="L15" s="856"/>
      <c r="M15" s="856"/>
    </row>
    <row r="16" spans="1:20" s="841" customFormat="1" ht="12.75" customHeight="1" x14ac:dyDescent="0.2">
      <c r="A16" s="169" t="s">
        <v>48</v>
      </c>
      <c r="B16" s="853"/>
      <c r="C16" s="853"/>
      <c r="D16" s="853"/>
      <c r="E16" s="854"/>
      <c r="F16" s="170">
        <f>SUMIF($H$11:H12,"bruģis",$E$11:E12)</f>
        <v>0</v>
      </c>
      <c r="G16" s="171">
        <f>SUMIF($H$11:H12,"bruģis",$G$11:G12)</f>
        <v>0</v>
      </c>
      <c r="K16" s="843"/>
      <c r="L16" s="843"/>
      <c r="M16" s="843"/>
    </row>
    <row r="17" spans="1:18" s="841" customFormat="1" ht="12.75" customHeight="1" x14ac:dyDescent="0.2">
      <c r="A17" s="169" t="s">
        <v>49</v>
      </c>
      <c r="B17" s="853"/>
      <c r="C17" s="853"/>
      <c r="D17" s="853"/>
      <c r="E17" s="854"/>
      <c r="F17" s="170">
        <f>SUMIF($H$11:H12,"grants",$E$11:E12)</f>
        <v>0</v>
      </c>
      <c r="G17" s="171">
        <f>SUMIF($H$11:H12,"grants",$G$11:G12)</f>
        <v>0</v>
      </c>
      <c r="K17" s="843"/>
      <c r="L17" s="843"/>
      <c r="M17" s="843"/>
    </row>
    <row r="18" spans="1:18" s="841" customFormat="1" ht="12.75" customHeight="1" x14ac:dyDescent="0.2">
      <c r="A18" s="169" t="s">
        <v>50</v>
      </c>
      <c r="B18" s="853"/>
      <c r="C18" s="853"/>
      <c r="D18" s="853"/>
      <c r="E18" s="854"/>
      <c r="F18" s="170">
        <f>SUMIF($H$11:H12,"cits segums",$E$11:E12)</f>
        <v>0</v>
      </c>
      <c r="G18" s="171">
        <f>SUMIF($H$11:H12,"cits segums",$G$11:G12)</f>
        <v>0</v>
      </c>
      <c r="H18" s="842"/>
      <c r="J18" s="859"/>
      <c r="K18" s="843"/>
      <c r="L18" s="843"/>
      <c r="M18" s="843"/>
    </row>
    <row r="19" spans="1:18" s="16" customFormat="1" ht="12.75" customHeight="1" x14ac:dyDescent="0.2">
      <c r="A19" s="9"/>
      <c r="B19" s="9"/>
      <c r="C19" s="9"/>
      <c r="D19" s="9"/>
      <c r="E19" s="80"/>
      <c r="F19" s="80"/>
      <c r="G19" s="172"/>
      <c r="H19" s="60"/>
      <c r="J19" s="62"/>
      <c r="K19" s="61"/>
      <c r="L19" s="61"/>
      <c r="M19" s="61"/>
      <c r="N19" s="62"/>
      <c r="O19" s="62"/>
      <c r="P19" s="62"/>
      <c r="Q19" s="62"/>
      <c r="R19" s="62"/>
    </row>
    <row r="20" spans="1:18" s="16" customFormat="1" ht="12.75" customHeight="1" x14ac:dyDescent="0.2">
      <c r="A20" s="5"/>
      <c r="B20" s="81" t="s">
        <v>51</v>
      </c>
      <c r="C20" s="1720" t="str">
        <f>KOPA!$A$31</f>
        <v>2022.gada 18.oktobris</v>
      </c>
      <c r="D20" s="1720"/>
      <c r="E20" s="1720"/>
      <c r="F20" s="82"/>
      <c r="G20" s="81"/>
      <c r="H20" s="81"/>
      <c r="I20" s="81"/>
      <c r="J20" s="82"/>
      <c r="K20" s="82"/>
      <c r="L20" s="61"/>
      <c r="M20" s="61"/>
      <c r="N20" s="61"/>
      <c r="O20" s="1407"/>
      <c r="P20" s="1725" t="s">
        <v>572</v>
      </c>
      <c r="Q20" s="1725"/>
      <c r="R20" s="1725"/>
    </row>
    <row r="21" spans="1:18" s="16" customFormat="1" ht="12.75" customHeight="1" x14ac:dyDescent="0.2">
      <c r="A21" s="5"/>
      <c r="B21" s="81" t="s">
        <v>52</v>
      </c>
      <c r="C21" s="1720" t="s">
        <v>53</v>
      </c>
      <c r="D21" s="1720"/>
      <c r="E21" s="1720"/>
      <c r="F21" s="1720"/>
      <c r="G21" s="1720"/>
      <c r="H21" s="1720"/>
      <c r="I21" s="1720"/>
      <c r="J21" s="1720"/>
      <c r="K21" s="1720"/>
      <c r="L21" s="61"/>
      <c r="M21" s="83"/>
      <c r="N21" s="83"/>
      <c r="O21" s="1407"/>
      <c r="P21" s="1725"/>
      <c r="Q21" s="1725"/>
      <c r="R21" s="1725"/>
    </row>
    <row r="22" spans="1:18" s="16" customFormat="1" ht="12.75" customHeight="1" x14ac:dyDescent="0.2">
      <c r="A22" s="5"/>
      <c r="B22" s="81"/>
      <c r="C22" s="1721" t="s">
        <v>54</v>
      </c>
      <c r="D22" s="1721"/>
      <c r="E22" s="1721"/>
      <c r="F22" s="1721"/>
      <c r="G22" s="1721"/>
      <c r="H22" s="1721"/>
      <c r="I22" s="1721"/>
      <c r="J22" s="1721"/>
      <c r="K22" s="1721"/>
      <c r="L22" s="61"/>
      <c r="M22" s="1722" t="s">
        <v>55</v>
      </c>
      <c r="N22" s="1722"/>
      <c r="O22" s="1407"/>
      <c r="P22" s="1725"/>
      <c r="Q22" s="1725"/>
      <c r="R22" s="1725"/>
    </row>
    <row r="23" spans="1:18" s="16" customFormat="1" ht="12.75" customHeight="1" x14ac:dyDescent="0.2">
      <c r="A23" s="5"/>
      <c r="B23" s="81" t="s">
        <v>51</v>
      </c>
      <c r="C23" s="1720" t="str">
        <f>C20</f>
        <v>2022.gada 18.oktobris</v>
      </c>
      <c r="D23" s="1720"/>
      <c r="E23" s="1720"/>
      <c r="F23" s="82"/>
      <c r="G23" s="81"/>
      <c r="H23" s="81"/>
      <c r="I23" s="81"/>
      <c r="J23" s="82"/>
      <c r="K23" s="82"/>
      <c r="L23" s="61"/>
      <c r="M23" s="61"/>
      <c r="N23" s="61"/>
      <c r="O23" s="62"/>
      <c r="P23" s="62"/>
      <c r="Q23" s="62"/>
      <c r="R23" s="62"/>
    </row>
    <row r="24" spans="1:18" s="16" customFormat="1" ht="12.75" customHeight="1" x14ac:dyDescent="0.2">
      <c r="A24" s="5"/>
      <c r="B24" s="81" t="s">
        <v>56</v>
      </c>
      <c r="C24" s="1720" t="str">
        <f>KOPA!$N$31</f>
        <v>Dobeles novada domes priekšsēdētājs Ivars Gorskis</v>
      </c>
      <c r="D24" s="1720"/>
      <c r="E24" s="1720"/>
      <c r="F24" s="1720"/>
      <c r="G24" s="1720"/>
      <c r="H24" s="1720"/>
      <c r="I24" s="1720"/>
      <c r="J24" s="1720"/>
      <c r="K24" s="1720"/>
      <c r="L24" s="61"/>
      <c r="M24" s="83"/>
      <c r="N24" s="83"/>
      <c r="O24" s="62"/>
      <c r="P24" s="62"/>
      <c r="Q24" s="62"/>
      <c r="R24" s="62"/>
    </row>
    <row r="25" spans="1:18" s="16" customFormat="1" ht="12.75" customHeight="1" x14ac:dyDescent="0.2">
      <c r="A25" s="5"/>
      <c r="B25" s="81"/>
      <c r="C25" s="1721" t="s">
        <v>54</v>
      </c>
      <c r="D25" s="1721"/>
      <c r="E25" s="1721"/>
      <c r="F25" s="1721"/>
      <c r="G25" s="1721"/>
      <c r="H25" s="1721"/>
      <c r="I25" s="1721"/>
      <c r="J25" s="1721"/>
      <c r="K25" s="1721"/>
      <c r="L25" s="61"/>
      <c r="M25" s="1722" t="s">
        <v>55</v>
      </c>
      <c r="N25" s="1722"/>
      <c r="O25" s="62"/>
      <c r="P25" s="62"/>
      <c r="Q25" s="62"/>
      <c r="R25" s="62"/>
    </row>
    <row r="26" spans="1:18" s="16" customFormat="1" ht="12.75" customHeight="1" x14ac:dyDescent="0.2">
      <c r="A26" s="5"/>
      <c r="B26" s="81" t="s">
        <v>51</v>
      </c>
      <c r="C26" s="84" t="s">
        <v>57</v>
      </c>
      <c r="D26" s="84"/>
      <c r="E26" s="84"/>
      <c r="F26" s="81"/>
      <c r="G26" s="81"/>
      <c r="H26" s="81"/>
      <c r="I26" s="81"/>
      <c r="J26" s="82"/>
      <c r="K26" s="82"/>
      <c r="L26" s="61"/>
      <c r="M26" s="61"/>
      <c r="N26" s="61"/>
      <c r="O26" s="62"/>
      <c r="P26" s="62"/>
      <c r="Q26" s="62"/>
      <c r="R26" s="62"/>
    </row>
    <row r="27" spans="1:18" s="16" customFormat="1" ht="12.75" customHeight="1" x14ac:dyDescent="0.2">
      <c r="A27" s="5"/>
      <c r="B27" s="81" t="s">
        <v>58</v>
      </c>
      <c r="C27" s="1720" t="s">
        <v>1088</v>
      </c>
      <c r="D27" s="1720"/>
      <c r="E27" s="1720"/>
      <c r="F27" s="1720"/>
      <c r="G27" s="1720"/>
      <c r="H27" s="1720"/>
      <c r="I27" s="1720"/>
      <c r="J27" s="1720"/>
      <c r="K27" s="1720"/>
      <c r="L27" s="61"/>
      <c r="M27" s="83"/>
      <c r="N27" s="83"/>
      <c r="O27" s="62"/>
      <c r="P27" s="62"/>
      <c r="Q27" s="62"/>
      <c r="R27" s="62"/>
    </row>
    <row r="28" spans="1:18" s="61" customFormat="1" ht="12.75" customHeight="1" x14ac:dyDescent="0.2">
      <c r="A28" s="15"/>
      <c r="B28" s="16"/>
      <c r="C28" s="1721" t="s">
        <v>54</v>
      </c>
      <c r="D28" s="1721"/>
      <c r="E28" s="1721"/>
      <c r="F28" s="1721"/>
      <c r="G28" s="1721"/>
      <c r="H28" s="1721"/>
      <c r="I28" s="1721"/>
      <c r="J28" s="1721"/>
      <c r="K28" s="1721"/>
      <c r="M28" s="1722" t="s">
        <v>55</v>
      </c>
      <c r="N28" s="1722"/>
      <c r="R28" s="62"/>
    </row>
  </sheetData>
  <sheetProtection selectLockedCells="1" selectUnlockedCells="1"/>
  <mergeCells count="35">
    <mergeCell ref="N8:N9"/>
    <mergeCell ref="O8:O9"/>
    <mergeCell ref="E10:F10"/>
    <mergeCell ref="L8:L9"/>
    <mergeCell ref="M8:M9"/>
    <mergeCell ref="H8:H9"/>
    <mergeCell ref="E8:F8"/>
    <mergeCell ref="C1:P1"/>
    <mergeCell ref="C3:P3"/>
    <mergeCell ref="A5:R5"/>
    <mergeCell ref="A6:A9"/>
    <mergeCell ref="B6:B9"/>
    <mergeCell ref="C6:P6"/>
    <mergeCell ref="Q6:R7"/>
    <mergeCell ref="C7:H7"/>
    <mergeCell ref="I7:O7"/>
    <mergeCell ref="P7:P9"/>
    <mergeCell ref="Q8:Q9"/>
    <mergeCell ref="R8:R9"/>
    <mergeCell ref="C8:D8"/>
    <mergeCell ref="I8:I9"/>
    <mergeCell ref="J8:K8"/>
    <mergeCell ref="G8:G9"/>
    <mergeCell ref="C28:K28"/>
    <mergeCell ref="M28:N28"/>
    <mergeCell ref="P20:R22"/>
    <mergeCell ref="C24:K24"/>
    <mergeCell ref="C25:K25"/>
    <mergeCell ref="M25:N25"/>
    <mergeCell ref="C27:K27"/>
    <mergeCell ref="C23:E23"/>
    <mergeCell ref="C20:E20"/>
    <mergeCell ref="C21:K21"/>
    <mergeCell ref="C22:K22"/>
    <mergeCell ref="M22:N22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firstPageNumber="0" orientation="landscape" verticalDpi="300" r:id="rId1"/>
  <headerFooter scaleWithDoc="0">
    <oddFooter>&amp;RLapa &amp;P+1 no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8F6EB-20EA-412E-8F61-F6F04A1421DD}">
  <sheetPr codeName="Sheet77">
    <tabColor theme="7" tint="0.59999389629810485"/>
  </sheetPr>
  <dimension ref="A1:T37"/>
  <sheetViews>
    <sheetView showGridLines="0" view="pageLayout" zoomScaleNormal="100" zoomScaleSheetLayoutView="100" workbookViewId="0">
      <selection activeCell="A6" sqref="A6:A9"/>
    </sheetView>
  </sheetViews>
  <sheetFormatPr defaultRowHeight="15" x14ac:dyDescent="0.2"/>
  <cols>
    <col min="1" max="1" width="3.5703125" style="860" customWidth="1"/>
    <col min="2" max="2" width="17.140625" style="841" customWidth="1"/>
    <col min="3" max="4" width="5.7109375" style="861" customWidth="1"/>
    <col min="5" max="6" width="6.42578125" style="862" customWidth="1"/>
    <col min="7" max="7" width="8.5703125" style="862" customWidth="1"/>
    <col min="8" max="8" width="9.5703125" style="861" customWidth="1"/>
    <col min="9" max="9" width="8.7109375" style="863" customWidth="1"/>
    <col min="10" max="10" width="5.7109375" style="863" customWidth="1"/>
    <col min="11" max="11" width="10.140625" style="863" customWidth="1"/>
    <col min="12" max="12" width="6" style="863" customWidth="1"/>
    <col min="13" max="13" width="8.5703125" style="863" customWidth="1"/>
    <col min="14" max="14" width="10.140625" style="863" customWidth="1"/>
    <col min="15" max="15" width="9.7109375" style="863" customWidth="1"/>
    <col min="16" max="16" width="8.5703125" style="863" customWidth="1"/>
    <col min="17" max="17" width="10.7109375" style="863" customWidth="1"/>
    <col min="18" max="18" width="12.85546875" style="861" customWidth="1"/>
    <col min="19" max="19" width="1.42578125" style="861" customWidth="1"/>
    <col min="20" max="16384" width="9.140625" style="861"/>
  </cols>
  <sheetData>
    <row r="1" spans="1:20" s="9" customFormat="1" ht="15" customHeight="1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02" t="s">
        <v>733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ht="11.25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  <c r="S6" s="946"/>
    </row>
    <row r="7" spans="1:20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  <c r="S7" s="946"/>
    </row>
    <row r="8" spans="1:20" ht="15.2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  <c r="S8" s="946"/>
    </row>
    <row r="9" spans="1:20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  <c r="S9" s="946"/>
    </row>
    <row r="10" spans="1:20" s="967" customFormat="1" ht="12" customHeight="1" x14ac:dyDescent="0.2">
      <c r="A10" s="19">
        <v>1</v>
      </c>
      <c r="B10" s="21">
        <v>2</v>
      </c>
      <c r="C10" s="19">
        <v>3</v>
      </c>
      <c r="D10" s="19">
        <v>4</v>
      </c>
      <c r="E10" s="1723">
        <v>5</v>
      </c>
      <c r="F10" s="1724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  <c r="S10" s="966"/>
    </row>
    <row r="11" spans="1:20" ht="11.25" customHeight="1" x14ac:dyDescent="0.2">
      <c r="A11" s="977">
        <v>1</v>
      </c>
      <c r="B11" s="1174" t="s">
        <v>320</v>
      </c>
      <c r="C11" s="873">
        <v>0</v>
      </c>
      <c r="D11" s="873">
        <v>0.22500000000000001</v>
      </c>
      <c r="E11" s="1128">
        <v>0.22500000000000001</v>
      </c>
      <c r="F11" s="1129">
        <f>E11</f>
        <v>0.22500000000000001</v>
      </c>
      <c r="G11" s="981">
        <v>1148</v>
      </c>
      <c r="H11" s="1601" t="s">
        <v>44</v>
      </c>
      <c r="I11" s="873"/>
      <c r="J11" s="873"/>
      <c r="K11" s="873"/>
      <c r="L11" s="873"/>
      <c r="M11" s="873"/>
      <c r="N11" s="873"/>
      <c r="O11" s="873"/>
      <c r="P11" s="874"/>
      <c r="Q11" s="873"/>
      <c r="R11" s="981">
        <v>46940050463</v>
      </c>
      <c r="S11" s="839"/>
    </row>
    <row r="12" spans="1:20" ht="11.25" customHeight="1" x14ac:dyDescent="0.2">
      <c r="A12" s="977">
        <v>2</v>
      </c>
      <c r="B12" s="1139" t="s">
        <v>323</v>
      </c>
      <c r="C12" s="873">
        <v>0</v>
      </c>
      <c r="D12" s="873">
        <v>0.23</v>
      </c>
      <c r="E12" s="1128">
        <v>0.23</v>
      </c>
      <c r="F12" s="1129"/>
      <c r="G12" s="981">
        <v>966</v>
      </c>
      <c r="H12" s="1596" t="s">
        <v>44</v>
      </c>
      <c r="I12" s="873"/>
      <c r="J12" s="873"/>
      <c r="K12" s="873"/>
      <c r="L12" s="873"/>
      <c r="M12" s="873"/>
      <c r="N12" s="873"/>
      <c r="O12" s="873"/>
      <c r="P12" s="874"/>
      <c r="Q12" s="873"/>
      <c r="R12" s="981">
        <v>46940050414</v>
      </c>
      <c r="S12" s="839"/>
    </row>
    <row r="13" spans="1:20" ht="11.25" customHeight="1" x14ac:dyDescent="0.2">
      <c r="A13" s="987"/>
      <c r="B13" s="1137"/>
      <c r="C13" s="882">
        <v>0.23</v>
      </c>
      <c r="D13" s="882">
        <v>0.41</v>
      </c>
      <c r="E13" s="1145">
        <v>0.18</v>
      </c>
      <c r="F13" s="1146">
        <f>SUM(E12:E13)</f>
        <v>0.41000000000000003</v>
      </c>
      <c r="G13" s="991">
        <v>666</v>
      </c>
      <c r="H13" s="1597" t="s">
        <v>44</v>
      </c>
      <c r="I13" s="882"/>
      <c r="J13" s="882"/>
      <c r="K13" s="882"/>
      <c r="L13" s="882"/>
      <c r="M13" s="882"/>
      <c r="N13" s="882"/>
      <c r="O13" s="882"/>
      <c r="P13" s="883"/>
      <c r="Q13" s="882"/>
      <c r="R13" s="991">
        <v>46940050420</v>
      </c>
      <c r="S13" s="839"/>
    </row>
    <row r="14" spans="1:20" ht="11.25" customHeight="1" x14ac:dyDescent="0.2">
      <c r="A14" s="977">
        <v>3</v>
      </c>
      <c r="B14" s="1155" t="s">
        <v>93</v>
      </c>
      <c r="C14" s="873">
        <v>0</v>
      </c>
      <c r="D14" s="873">
        <v>0.22</v>
      </c>
      <c r="E14" s="1128">
        <v>0.22</v>
      </c>
      <c r="F14" s="1129"/>
      <c r="G14" s="981">
        <v>880</v>
      </c>
      <c r="H14" s="1596" t="s">
        <v>44</v>
      </c>
      <c r="I14" s="873"/>
      <c r="J14" s="873"/>
      <c r="K14" s="873"/>
      <c r="L14" s="873"/>
      <c r="M14" s="873"/>
      <c r="N14" s="873"/>
      <c r="O14" s="873"/>
      <c r="P14" s="874"/>
      <c r="Q14" s="873"/>
      <c r="R14" s="981">
        <v>46940050415</v>
      </c>
      <c r="S14" s="839"/>
    </row>
    <row r="15" spans="1:20" ht="11.25" customHeight="1" x14ac:dyDescent="0.2">
      <c r="A15" s="982"/>
      <c r="B15" s="1175"/>
      <c r="C15" s="907">
        <v>0.22</v>
      </c>
      <c r="D15" s="907">
        <v>0.52</v>
      </c>
      <c r="E15" s="1141">
        <v>0.3</v>
      </c>
      <c r="F15" s="1142"/>
      <c r="G15" s="986">
        <v>1200</v>
      </c>
      <c r="H15" s="1598" t="s">
        <v>44</v>
      </c>
      <c r="I15" s="907"/>
      <c r="J15" s="907"/>
      <c r="K15" s="907"/>
      <c r="L15" s="907"/>
      <c r="M15" s="907"/>
      <c r="N15" s="907"/>
      <c r="O15" s="907"/>
      <c r="P15" s="908"/>
      <c r="Q15" s="907"/>
      <c r="R15" s="986">
        <v>46940050415</v>
      </c>
      <c r="S15" s="839"/>
    </row>
    <row r="16" spans="1:20" ht="11.25" customHeight="1" x14ac:dyDescent="0.2">
      <c r="A16" s="982"/>
      <c r="B16" s="1140"/>
      <c r="C16" s="907">
        <v>0.52</v>
      </c>
      <c r="D16" s="907">
        <v>0.96</v>
      </c>
      <c r="E16" s="1141">
        <f>D16-C16</f>
        <v>0.43999999999999995</v>
      </c>
      <c r="F16" s="1142">
        <f>SUM(E14:E16)</f>
        <v>0.96</v>
      </c>
      <c r="G16" s="986">
        <f>1008+850</f>
        <v>1858</v>
      </c>
      <c r="H16" s="1599" t="s">
        <v>44</v>
      </c>
      <c r="I16" s="907"/>
      <c r="J16" s="907"/>
      <c r="K16" s="907"/>
      <c r="L16" s="907"/>
      <c r="M16" s="907"/>
      <c r="N16" s="907"/>
      <c r="O16" s="907"/>
      <c r="P16" s="908"/>
      <c r="Q16" s="907"/>
      <c r="R16" s="986">
        <v>46940050415</v>
      </c>
      <c r="S16" s="839"/>
    </row>
    <row r="17" spans="1:19" ht="11.25" customHeight="1" x14ac:dyDescent="0.2">
      <c r="A17" s="982"/>
      <c r="B17" s="1143" t="s">
        <v>982</v>
      </c>
      <c r="C17" s="1167">
        <v>0</v>
      </c>
      <c r="D17" s="1167">
        <v>0.08</v>
      </c>
      <c r="E17" s="1168">
        <v>0.08</v>
      </c>
      <c r="F17" s="1169">
        <f>E17</f>
        <v>0.08</v>
      </c>
      <c r="G17" s="1109">
        <v>280</v>
      </c>
      <c r="H17" s="1600" t="s">
        <v>44</v>
      </c>
      <c r="I17" s="1167"/>
      <c r="J17" s="1167"/>
      <c r="K17" s="1167"/>
      <c r="L17" s="1167"/>
      <c r="M17" s="1167"/>
      <c r="N17" s="1167"/>
      <c r="O17" s="1167"/>
      <c r="P17" s="1170"/>
      <c r="Q17" s="1167"/>
      <c r="R17" s="1109">
        <v>46940050415</v>
      </c>
      <c r="S17" s="839"/>
    </row>
    <row r="18" spans="1:19" ht="11.25" customHeight="1" x14ac:dyDescent="0.2">
      <c r="A18" s="977">
        <v>4</v>
      </c>
      <c r="B18" s="1176" t="s">
        <v>709</v>
      </c>
      <c r="C18" s="873">
        <v>0</v>
      </c>
      <c r="D18" s="873">
        <v>1.2E-2</v>
      </c>
      <c r="E18" s="1128">
        <v>1.2E-2</v>
      </c>
      <c r="F18" s="1129"/>
      <c r="G18" s="981">
        <v>48</v>
      </c>
      <c r="H18" s="1601" t="s">
        <v>44</v>
      </c>
      <c r="I18" s="873"/>
      <c r="J18" s="873"/>
      <c r="K18" s="873"/>
      <c r="L18" s="873"/>
      <c r="M18" s="873"/>
      <c r="N18" s="873"/>
      <c r="O18" s="873"/>
      <c r="P18" s="874"/>
      <c r="Q18" s="873"/>
      <c r="R18" s="981">
        <v>46940050550</v>
      </c>
      <c r="S18" s="839"/>
    </row>
    <row r="19" spans="1:19" ht="11.25" customHeight="1" x14ac:dyDescent="0.2">
      <c r="A19" s="982"/>
      <c r="B19" s="1140"/>
      <c r="C19" s="907">
        <v>1.2E-2</v>
      </c>
      <c r="D19" s="907">
        <v>0.17300000000000001</v>
      </c>
      <c r="E19" s="1141">
        <v>0.161</v>
      </c>
      <c r="F19" s="1142"/>
      <c r="G19" s="986">
        <v>644</v>
      </c>
      <c r="H19" s="1598" t="s">
        <v>42</v>
      </c>
      <c r="I19" s="907"/>
      <c r="J19" s="907"/>
      <c r="K19" s="907"/>
      <c r="L19" s="907"/>
      <c r="M19" s="907"/>
      <c r="N19" s="907"/>
      <c r="O19" s="907"/>
      <c r="P19" s="908"/>
      <c r="Q19" s="907"/>
      <c r="R19" s="986">
        <v>46940050550</v>
      </c>
      <c r="S19" s="839"/>
    </row>
    <row r="20" spans="1:19" ht="11.25" customHeight="1" x14ac:dyDescent="0.2">
      <c r="A20" s="982"/>
      <c r="B20" s="1140"/>
      <c r="C20" s="1658">
        <v>0.17300000000000001</v>
      </c>
      <c r="D20" s="1658">
        <v>0.26</v>
      </c>
      <c r="E20" s="1659">
        <v>8.6999999999999994E-2</v>
      </c>
      <c r="F20" s="1660"/>
      <c r="G20" s="1661">
        <v>261</v>
      </c>
      <c r="H20" s="1662" t="s">
        <v>10</v>
      </c>
      <c r="I20" s="1658"/>
      <c r="J20" s="1658"/>
      <c r="K20" s="1658"/>
      <c r="L20" s="1658"/>
      <c r="M20" s="1658"/>
      <c r="N20" s="1658"/>
      <c r="O20" s="1658"/>
      <c r="P20" s="1663"/>
      <c r="Q20" s="1658"/>
      <c r="R20" s="986">
        <v>46940050550</v>
      </c>
      <c r="S20" s="839"/>
    </row>
    <row r="21" spans="1:19" ht="11.25" customHeight="1" x14ac:dyDescent="0.2">
      <c r="A21" s="987"/>
      <c r="B21" s="1137"/>
      <c r="C21" s="882">
        <v>0.26</v>
      </c>
      <c r="D21" s="882">
        <v>0.39800000000000002</v>
      </c>
      <c r="E21" s="1145">
        <v>0.13800000000000001</v>
      </c>
      <c r="F21" s="1146">
        <f>SUM(E18:E21)</f>
        <v>0.39800000000000002</v>
      </c>
      <c r="G21" s="991">
        <v>483</v>
      </c>
      <c r="H21" s="1597" t="s">
        <v>44</v>
      </c>
      <c r="I21" s="882"/>
      <c r="J21" s="882"/>
      <c r="K21" s="882"/>
      <c r="L21" s="882"/>
      <c r="M21" s="882"/>
      <c r="N21" s="882"/>
      <c r="O21" s="882"/>
      <c r="P21" s="883"/>
      <c r="Q21" s="882"/>
      <c r="R21" s="991">
        <v>46940050550</v>
      </c>
      <c r="S21" s="839"/>
    </row>
    <row r="22" spans="1:19" s="841" customFormat="1" ht="3.75" customHeight="1" x14ac:dyDescent="0.2">
      <c r="A22" s="840"/>
      <c r="E22" s="842"/>
      <c r="F22" s="842"/>
      <c r="G22" s="842"/>
      <c r="I22" s="843"/>
      <c r="J22" s="843"/>
      <c r="K22" s="843"/>
      <c r="L22" s="843"/>
      <c r="M22" s="843"/>
      <c r="N22" s="843"/>
      <c r="O22" s="843"/>
      <c r="P22" s="843"/>
      <c r="Q22" s="843"/>
    </row>
    <row r="23" spans="1:19" s="841" customFormat="1" ht="12.75" customHeight="1" x14ac:dyDescent="0.2">
      <c r="A23" s="844" t="s">
        <v>710</v>
      </c>
      <c r="B23" s="845"/>
      <c r="C23" s="845"/>
      <c r="D23" s="845"/>
      <c r="E23" s="846"/>
      <c r="F23" s="847">
        <f>SUM($E$11:E21)</f>
        <v>2.073</v>
      </c>
      <c r="G23" s="1406">
        <f>SUM($G$11:G21)</f>
        <v>8434</v>
      </c>
      <c r="H23" s="848"/>
      <c r="J23" s="848"/>
      <c r="K23" s="70" t="s">
        <v>46</v>
      </c>
      <c r="L23" s="71">
        <f>SUM(L13:L21)</f>
        <v>0</v>
      </c>
      <c r="M23" s="71">
        <f>SUM(M13:M21)</f>
        <v>0</v>
      </c>
      <c r="N23" s="62"/>
      <c r="O23" s="70" t="s">
        <v>1</v>
      </c>
      <c r="P23" s="71">
        <f>SUM(P13:P21)</f>
        <v>0</v>
      </c>
    </row>
    <row r="24" spans="1:19" s="841" customFormat="1" ht="12.75" customHeight="1" x14ac:dyDescent="0.2">
      <c r="A24" s="169" t="s">
        <v>47</v>
      </c>
      <c r="B24" s="853"/>
      <c r="C24" s="853"/>
      <c r="D24" s="853"/>
      <c r="E24" s="854"/>
      <c r="F24" s="170">
        <f>SUMIF($H$11:H21,"melnais",$E$11:E21)</f>
        <v>1.8250000000000002</v>
      </c>
      <c r="G24" s="171">
        <f>SUMIF($H$11:H21,"melnais",$G$11:G21)</f>
        <v>7529</v>
      </c>
      <c r="H24" s="855"/>
      <c r="I24" s="842"/>
      <c r="L24" s="856"/>
      <c r="M24" s="856"/>
    </row>
    <row r="25" spans="1:19" s="841" customFormat="1" ht="12.75" customHeight="1" x14ac:dyDescent="0.2">
      <c r="A25" s="169" t="s">
        <v>48</v>
      </c>
      <c r="B25" s="853"/>
      <c r="C25" s="853"/>
      <c r="D25" s="853"/>
      <c r="E25" s="854"/>
      <c r="F25" s="170">
        <f>SUMIF($H$11:H21,"bruģis",$E$11:E21)</f>
        <v>0</v>
      </c>
      <c r="G25" s="171">
        <f>SUMIF($H$11:H21,"bruģis",$G$11:G21)</f>
        <v>0</v>
      </c>
      <c r="K25" s="843"/>
      <c r="L25" s="843"/>
      <c r="M25" s="843"/>
    </row>
    <row r="26" spans="1:19" s="841" customFormat="1" ht="12.75" customHeight="1" x14ac:dyDescent="0.2">
      <c r="A26" s="169" t="s">
        <v>49</v>
      </c>
      <c r="B26" s="853"/>
      <c r="C26" s="853"/>
      <c r="D26" s="853"/>
      <c r="E26" s="854"/>
      <c r="F26" s="170">
        <f>SUMIF($H$11:H21,"grants",$E$11:E21)</f>
        <v>0.161</v>
      </c>
      <c r="G26" s="171">
        <f>SUMIF($H$11:H21,"grants",$G$11:G21)</f>
        <v>644</v>
      </c>
      <c r="K26" s="843"/>
      <c r="L26" s="843"/>
      <c r="M26" s="843"/>
    </row>
    <row r="27" spans="1:19" s="841" customFormat="1" ht="12.75" customHeight="1" x14ac:dyDescent="0.2">
      <c r="A27" s="169" t="s">
        <v>50</v>
      </c>
      <c r="B27" s="853"/>
      <c r="C27" s="853"/>
      <c r="D27" s="853"/>
      <c r="E27" s="854"/>
      <c r="F27" s="170">
        <f>SUMIF($H$11:H21,"cits segums",$E$11:E21)</f>
        <v>8.6999999999999994E-2</v>
      </c>
      <c r="G27" s="171">
        <f>SUMIF($H$11:H21,"cits segums",$G$11:G21)</f>
        <v>261</v>
      </c>
      <c r="H27" s="842"/>
      <c r="J27" s="859"/>
      <c r="K27" s="843"/>
      <c r="L27" s="843"/>
      <c r="M27" s="843"/>
    </row>
    <row r="28" spans="1:19" s="16" customFormat="1" ht="12.75" customHeight="1" x14ac:dyDescent="0.2">
      <c r="A28" s="9"/>
      <c r="B28" s="9"/>
      <c r="C28" s="9"/>
      <c r="D28" s="9"/>
      <c r="E28" s="80"/>
      <c r="F28" s="80"/>
      <c r="G28" s="172"/>
      <c r="H28" s="60"/>
      <c r="J28" s="62"/>
      <c r="K28" s="61"/>
      <c r="L28" s="61"/>
      <c r="M28" s="61"/>
      <c r="N28" s="62"/>
      <c r="O28" s="62"/>
      <c r="P28" s="62"/>
      <c r="Q28" s="62"/>
      <c r="R28" s="62"/>
    </row>
    <row r="29" spans="1:19" s="16" customFormat="1" ht="12.75" customHeight="1" x14ac:dyDescent="0.2">
      <c r="A29" s="5"/>
      <c r="B29" s="81" t="s">
        <v>51</v>
      </c>
      <c r="C29" s="1720" t="str">
        <f>KOPA!$A$31</f>
        <v>2022.gada 18.oktobris</v>
      </c>
      <c r="D29" s="1720"/>
      <c r="E29" s="1720"/>
      <c r="F29" s="82"/>
      <c r="G29" s="81"/>
      <c r="H29" s="81"/>
      <c r="I29" s="81"/>
      <c r="J29" s="82"/>
      <c r="K29" s="82"/>
      <c r="L29" s="61"/>
      <c r="M29" s="61"/>
      <c r="N29" s="61"/>
      <c r="O29" s="1407"/>
      <c r="P29" s="1725" t="s">
        <v>572</v>
      </c>
      <c r="Q29" s="1725"/>
      <c r="R29" s="1725"/>
    </row>
    <row r="30" spans="1:19" s="16" customFormat="1" ht="12.75" customHeight="1" x14ac:dyDescent="0.2">
      <c r="A30" s="5"/>
      <c r="B30" s="81" t="s">
        <v>52</v>
      </c>
      <c r="C30" s="1720" t="s">
        <v>53</v>
      </c>
      <c r="D30" s="1720"/>
      <c r="E30" s="1720"/>
      <c r="F30" s="1720"/>
      <c r="G30" s="1720"/>
      <c r="H30" s="1720"/>
      <c r="I30" s="1720"/>
      <c r="J30" s="1720"/>
      <c r="K30" s="1720"/>
      <c r="L30" s="61"/>
      <c r="M30" s="83"/>
      <c r="N30" s="83"/>
      <c r="O30" s="1407"/>
      <c r="P30" s="1725"/>
      <c r="Q30" s="1725"/>
      <c r="R30" s="1725"/>
    </row>
    <row r="31" spans="1:19" s="16" customFormat="1" ht="12.75" customHeight="1" x14ac:dyDescent="0.2">
      <c r="A31" s="5"/>
      <c r="B31" s="81"/>
      <c r="C31" s="1721" t="s">
        <v>54</v>
      </c>
      <c r="D31" s="1721"/>
      <c r="E31" s="1721"/>
      <c r="F31" s="1721"/>
      <c r="G31" s="1721"/>
      <c r="H31" s="1721"/>
      <c r="I31" s="1721"/>
      <c r="J31" s="1721"/>
      <c r="K31" s="1721"/>
      <c r="L31" s="61"/>
      <c r="M31" s="1722" t="s">
        <v>55</v>
      </c>
      <c r="N31" s="1722"/>
      <c r="O31" s="1407"/>
      <c r="P31" s="1725"/>
      <c r="Q31" s="1725"/>
      <c r="R31" s="1725"/>
    </row>
    <row r="32" spans="1:19" s="16" customFormat="1" ht="12.75" customHeight="1" x14ac:dyDescent="0.2">
      <c r="A32" s="5"/>
      <c r="B32" s="81" t="s">
        <v>51</v>
      </c>
      <c r="C32" s="1720" t="str">
        <f>C29</f>
        <v>2022.gada 18.oktobris</v>
      </c>
      <c r="D32" s="1720"/>
      <c r="E32" s="1720"/>
      <c r="F32" s="82"/>
      <c r="G32" s="81"/>
      <c r="H32" s="81"/>
      <c r="I32" s="81"/>
      <c r="J32" s="82"/>
      <c r="K32" s="82"/>
      <c r="L32" s="61"/>
      <c r="M32" s="61"/>
      <c r="N32" s="61"/>
      <c r="O32" s="62"/>
      <c r="P32" s="62"/>
      <c r="Q32" s="62"/>
      <c r="R32" s="62"/>
    </row>
    <row r="33" spans="1:18" s="16" customFormat="1" ht="12.75" customHeight="1" x14ac:dyDescent="0.2">
      <c r="A33" s="5"/>
      <c r="B33" s="81" t="s">
        <v>56</v>
      </c>
      <c r="C33" s="1720" t="str">
        <f>KOPA!$N$31</f>
        <v>Dobeles novada domes priekšsēdētājs Ivars Gorskis</v>
      </c>
      <c r="D33" s="1720"/>
      <c r="E33" s="1720"/>
      <c r="F33" s="1720"/>
      <c r="G33" s="1720"/>
      <c r="H33" s="1720"/>
      <c r="I33" s="1720"/>
      <c r="J33" s="1720"/>
      <c r="K33" s="1720"/>
      <c r="L33" s="61"/>
      <c r="M33" s="83"/>
      <c r="N33" s="83"/>
      <c r="O33" s="62"/>
      <c r="P33" s="62"/>
      <c r="Q33" s="62"/>
      <c r="R33" s="62"/>
    </row>
    <row r="34" spans="1:18" s="16" customFormat="1" ht="12.75" customHeight="1" x14ac:dyDescent="0.2">
      <c r="A34" s="5"/>
      <c r="B34" s="81"/>
      <c r="C34" s="1721" t="s">
        <v>54</v>
      </c>
      <c r="D34" s="1721"/>
      <c r="E34" s="1721"/>
      <c r="F34" s="1721"/>
      <c r="G34" s="1721"/>
      <c r="H34" s="1721"/>
      <c r="I34" s="1721"/>
      <c r="J34" s="1721"/>
      <c r="K34" s="1721"/>
      <c r="L34" s="61"/>
      <c r="M34" s="1722" t="s">
        <v>55</v>
      </c>
      <c r="N34" s="1722"/>
      <c r="O34" s="62"/>
      <c r="P34" s="62"/>
      <c r="Q34" s="62"/>
      <c r="R34" s="62"/>
    </row>
    <row r="35" spans="1:18" s="16" customFormat="1" ht="12.75" customHeight="1" x14ac:dyDescent="0.2">
      <c r="A35" s="5"/>
      <c r="B35" s="81" t="s">
        <v>51</v>
      </c>
      <c r="C35" s="84" t="s">
        <v>57</v>
      </c>
      <c r="D35" s="84"/>
      <c r="E35" s="84"/>
      <c r="F35" s="81"/>
      <c r="G35" s="81"/>
      <c r="H35" s="81"/>
      <c r="I35" s="81"/>
      <c r="J35" s="82"/>
      <c r="K35" s="82"/>
      <c r="L35" s="61"/>
      <c r="M35" s="61"/>
      <c r="N35" s="61"/>
      <c r="O35" s="62"/>
      <c r="P35" s="62"/>
      <c r="Q35" s="62"/>
      <c r="R35" s="62"/>
    </row>
    <row r="36" spans="1:18" s="16" customFormat="1" ht="12.75" customHeight="1" x14ac:dyDescent="0.2">
      <c r="A36" s="5"/>
      <c r="B36" s="81" t="s">
        <v>58</v>
      </c>
      <c r="C36" s="1720" t="s">
        <v>1088</v>
      </c>
      <c r="D36" s="1720"/>
      <c r="E36" s="1720"/>
      <c r="F36" s="1720"/>
      <c r="G36" s="1720"/>
      <c r="H36" s="1720"/>
      <c r="I36" s="1720"/>
      <c r="J36" s="1720"/>
      <c r="K36" s="1720"/>
      <c r="L36" s="61"/>
      <c r="M36" s="83"/>
      <c r="N36" s="83"/>
      <c r="O36" s="62"/>
      <c r="P36" s="62"/>
      <c r="Q36" s="62"/>
      <c r="R36" s="62"/>
    </row>
    <row r="37" spans="1:18" s="61" customFormat="1" ht="12.75" customHeight="1" x14ac:dyDescent="0.2">
      <c r="A37" s="15"/>
      <c r="B37" s="16"/>
      <c r="C37" s="1721" t="s">
        <v>54</v>
      </c>
      <c r="D37" s="1721"/>
      <c r="E37" s="1721"/>
      <c r="F37" s="1721"/>
      <c r="G37" s="1721"/>
      <c r="H37" s="1721"/>
      <c r="I37" s="1721"/>
      <c r="J37" s="1721"/>
      <c r="K37" s="1721"/>
      <c r="M37" s="1722" t="s">
        <v>55</v>
      </c>
      <c r="N37" s="1722"/>
      <c r="R37" s="62"/>
    </row>
  </sheetData>
  <sheetProtection selectLockedCells="1" selectUnlockedCells="1"/>
  <mergeCells count="35">
    <mergeCell ref="N8:N9"/>
    <mergeCell ref="O8:O9"/>
    <mergeCell ref="E10:F10"/>
    <mergeCell ref="L8:L9"/>
    <mergeCell ref="M8:M9"/>
    <mergeCell ref="H8:H9"/>
    <mergeCell ref="E8:F8"/>
    <mergeCell ref="C1:P1"/>
    <mergeCell ref="C3:P3"/>
    <mergeCell ref="A5:R5"/>
    <mergeCell ref="A6:A9"/>
    <mergeCell ref="B6:B9"/>
    <mergeCell ref="C6:P6"/>
    <mergeCell ref="Q6:R7"/>
    <mergeCell ref="C7:H7"/>
    <mergeCell ref="I7:O7"/>
    <mergeCell ref="P7:P9"/>
    <mergeCell ref="Q8:Q9"/>
    <mergeCell ref="R8:R9"/>
    <mergeCell ref="C8:D8"/>
    <mergeCell ref="I8:I9"/>
    <mergeCell ref="J8:K8"/>
    <mergeCell ref="G8:G9"/>
    <mergeCell ref="C37:K37"/>
    <mergeCell ref="M37:N37"/>
    <mergeCell ref="P29:R31"/>
    <mergeCell ref="C33:K33"/>
    <mergeCell ref="C34:K34"/>
    <mergeCell ref="M34:N34"/>
    <mergeCell ref="C36:K36"/>
    <mergeCell ref="C32:E32"/>
    <mergeCell ref="C29:E29"/>
    <mergeCell ref="C30:K30"/>
    <mergeCell ref="C31:K31"/>
    <mergeCell ref="M31:N31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firstPageNumber="0" orientation="landscape" verticalDpi="300" r:id="rId1"/>
  <headerFooter scaleWithDoc="0">
    <oddFooter>&amp;RLapa &amp;P+1 no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61644-5A1D-4DE2-93BA-A5BEEFD9BADA}">
  <sheetPr codeName="Sheet78">
    <tabColor theme="7" tint="0.59999389629810485"/>
  </sheetPr>
  <dimension ref="A1:T29"/>
  <sheetViews>
    <sheetView showGridLines="0" view="pageLayout" zoomScaleNormal="100" zoomScaleSheetLayoutView="100" workbookViewId="0">
      <selection activeCell="A6" sqref="A6:A9"/>
    </sheetView>
  </sheetViews>
  <sheetFormatPr defaultRowHeight="15" x14ac:dyDescent="0.2"/>
  <cols>
    <col min="1" max="1" width="3.5703125" style="860" customWidth="1"/>
    <col min="2" max="2" width="17.140625" style="841" customWidth="1"/>
    <col min="3" max="4" width="5.7109375" style="861" customWidth="1"/>
    <col min="5" max="6" width="6.42578125" style="862" customWidth="1"/>
    <col min="7" max="7" width="8.5703125" style="862" customWidth="1"/>
    <col min="8" max="8" width="9.5703125" style="861" customWidth="1"/>
    <col min="9" max="9" width="8.7109375" style="863" customWidth="1"/>
    <col min="10" max="10" width="5.7109375" style="863" customWidth="1"/>
    <col min="11" max="11" width="10.140625" style="863" customWidth="1"/>
    <col min="12" max="12" width="6" style="863" customWidth="1"/>
    <col min="13" max="13" width="8.5703125" style="863" customWidth="1"/>
    <col min="14" max="14" width="10.140625" style="863" customWidth="1"/>
    <col min="15" max="15" width="9.7109375" style="863" customWidth="1"/>
    <col min="16" max="16" width="8.5703125" style="863" customWidth="1"/>
    <col min="17" max="17" width="10.7109375" style="863" customWidth="1"/>
    <col min="18" max="18" width="12.85546875" style="861" customWidth="1"/>
    <col min="19" max="19" width="1.42578125" style="861" customWidth="1"/>
    <col min="20" max="16384" width="9.140625" style="861"/>
  </cols>
  <sheetData>
    <row r="1" spans="1:20" s="9" customFormat="1" ht="15" customHeight="1" x14ac:dyDescent="0.2">
      <c r="A1" s="5"/>
      <c r="B1" s="6"/>
      <c r="C1" s="1701" t="s">
        <v>88</v>
      </c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02" t="s">
        <v>734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ht="11.25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11" t="s">
        <v>91</v>
      </c>
      <c r="C6" s="1704" t="s">
        <v>22</v>
      </c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  <c r="S6" s="946"/>
    </row>
    <row r="7" spans="1:20" ht="12.75" customHeight="1" x14ac:dyDescent="0.2">
      <c r="A7" s="1717"/>
      <c r="B7" s="1711"/>
      <c r="C7" s="1711" t="s">
        <v>92</v>
      </c>
      <c r="D7" s="1711"/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  <c r="S7" s="946"/>
    </row>
    <row r="8" spans="1:20" ht="15.2" customHeight="1" x14ac:dyDescent="0.2">
      <c r="A8" s="1717"/>
      <c r="B8" s="1711"/>
      <c r="C8" s="1711" t="s">
        <v>27</v>
      </c>
      <c r="D8" s="1711"/>
      <c r="E8" s="1718" t="s">
        <v>636</v>
      </c>
      <c r="F8" s="1719"/>
      <c r="G8" s="1717" t="s">
        <v>32</v>
      </c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  <c r="S8" s="946"/>
    </row>
    <row r="9" spans="1:20" ht="33.75" customHeight="1" x14ac:dyDescent="0.2">
      <c r="A9" s="1717"/>
      <c r="B9" s="1711"/>
      <c r="C9" s="17" t="s">
        <v>37</v>
      </c>
      <c r="D9" s="17" t="s">
        <v>38</v>
      </c>
      <c r="E9" s="1178" t="s">
        <v>736</v>
      </c>
      <c r="F9" s="1179" t="s">
        <v>596</v>
      </c>
      <c r="G9" s="1717"/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  <c r="S9" s="946"/>
    </row>
    <row r="10" spans="1:20" s="967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723">
        <v>5</v>
      </c>
      <c r="F10" s="1724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  <c r="S10" s="966"/>
    </row>
    <row r="11" spans="1:20" ht="11.25" customHeight="1" x14ac:dyDescent="0.2">
      <c r="A11" s="970">
        <v>1</v>
      </c>
      <c r="B11" s="1130" t="s">
        <v>711</v>
      </c>
      <c r="C11" s="890">
        <v>0.1</v>
      </c>
      <c r="D11" s="890">
        <v>0.79500000000000004</v>
      </c>
      <c r="E11" s="1134">
        <v>0.69499999999999995</v>
      </c>
      <c r="F11" s="1147">
        <f>E11</f>
        <v>0.69499999999999995</v>
      </c>
      <c r="G11" s="970">
        <v>2224</v>
      </c>
      <c r="H11" s="1603" t="s">
        <v>42</v>
      </c>
      <c r="I11" s="890"/>
      <c r="J11" s="890"/>
      <c r="K11" s="890"/>
      <c r="L11" s="890"/>
      <c r="M11" s="890"/>
      <c r="N11" s="890"/>
      <c r="O11" s="890"/>
      <c r="P11" s="891"/>
      <c r="Q11" s="890"/>
      <c r="R11" s="970">
        <v>46940020188</v>
      </c>
      <c r="S11" s="839"/>
    </row>
    <row r="12" spans="1:20" ht="11.25" customHeight="1" x14ac:dyDescent="0.2">
      <c r="A12" s="977">
        <v>2</v>
      </c>
      <c r="B12" s="1177" t="s">
        <v>712</v>
      </c>
      <c r="C12" s="890">
        <v>0</v>
      </c>
      <c r="D12" s="890">
        <v>0.39</v>
      </c>
      <c r="E12" s="1134">
        <v>0.39</v>
      </c>
      <c r="F12" s="1147">
        <f t="shared" ref="F12:F13" si="0">E12</f>
        <v>0.39</v>
      </c>
      <c r="G12" s="970">
        <v>2617</v>
      </c>
      <c r="H12" s="1603" t="s">
        <v>44</v>
      </c>
      <c r="I12" s="890"/>
      <c r="J12" s="890"/>
      <c r="K12" s="890"/>
      <c r="L12" s="890"/>
      <c r="M12" s="890"/>
      <c r="N12" s="890"/>
      <c r="O12" s="890"/>
      <c r="P12" s="891"/>
      <c r="Q12" s="890"/>
      <c r="R12" s="970">
        <v>46940020190</v>
      </c>
      <c r="S12" s="839"/>
    </row>
    <row r="13" spans="1:20" ht="11.25" customHeight="1" x14ac:dyDescent="0.2">
      <c r="A13" s="970">
        <v>3</v>
      </c>
      <c r="B13" s="1130" t="s">
        <v>364</v>
      </c>
      <c r="C13" s="890">
        <v>0</v>
      </c>
      <c r="D13" s="890">
        <v>0.316</v>
      </c>
      <c r="E13" s="1134">
        <v>0.316</v>
      </c>
      <c r="F13" s="1147">
        <f t="shared" si="0"/>
        <v>0.316</v>
      </c>
      <c r="G13" s="970">
        <v>1296</v>
      </c>
      <c r="H13" s="1603" t="s">
        <v>42</v>
      </c>
      <c r="I13" s="890"/>
      <c r="J13" s="890"/>
      <c r="K13" s="890"/>
      <c r="L13" s="890"/>
      <c r="M13" s="890"/>
      <c r="N13" s="890"/>
      <c r="O13" s="890"/>
      <c r="P13" s="891"/>
      <c r="Q13" s="890"/>
      <c r="R13" s="970">
        <v>46940020189</v>
      </c>
      <c r="S13" s="839"/>
    </row>
    <row r="14" spans="1:20" s="841" customFormat="1" ht="3.75" customHeight="1" x14ac:dyDescent="0.2">
      <c r="A14" s="840"/>
      <c r="E14" s="842"/>
      <c r="F14" s="842"/>
      <c r="G14" s="842"/>
      <c r="I14" s="843"/>
      <c r="J14" s="843"/>
      <c r="K14" s="843"/>
      <c r="L14" s="843"/>
      <c r="M14" s="843"/>
      <c r="N14" s="843"/>
      <c r="O14" s="843"/>
      <c r="P14" s="843"/>
      <c r="Q14" s="843"/>
    </row>
    <row r="15" spans="1:20" s="841" customFormat="1" ht="12.75" customHeight="1" x14ac:dyDescent="0.2">
      <c r="A15" s="844" t="s">
        <v>713</v>
      </c>
      <c r="B15" s="845"/>
      <c r="C15" s="845"/>
      <c r="D15" s="845"/>
      <c r="E15" s="846"/>
      <c r="F15" s="847">
        <f>SUM($E$11:E13)</f>
        <v>1.401</v>
      </c>
      <c r="G15" s="1406">
        <f>SUM($G$11:G13)</f>
        <v>6137</v>
      </c>
      <c r="H15" s="848"/>
      <c r="J15" s="848"/>
      <c r="K15" s="70" t="s">
        <v>46</v>
      </c>
      <c r="L15" s="71">
        <v>0</v>
      </c>
      <c r="M15" s="71">
        <v>0</v>
      </c>
      <c r="N15" s="62"/>
      <c r="O15" s="70" t="s">
        <v>1</v>
      </c>
      <c r="P15" s="71">
        <v>0</v>
      </c>
    </row>
    <row r="16" spans="1:20" s="841" customFormat="1" ht="12.75" customHeight="1" x14ac:dyDescent="0.2">
      <c r="A16" s="169" t="s">
        <v>47</v>
      </c>
      <c r="B16" s="853"/>
      <c r="C16" s="853"/>
      <c r="D16" s="853"/>
      <c r="E16" s="854"/>
      <c r="F16" s="170">
        <f>SUMIF($H$11:H13,"melnais",$E$11:E13)</f>
        <v>0.39</v>
      </c>
      <c r="G16" s="171">
        <f>SUMIF($H$11:H13,"melnais",$G$11:G13)</f>
        <v>2617</v>
      </c>
      <c r="H16" s="855"/>
      <c r="I16" s="842"/>
      <c r="L16" s="856"/>
      <c r="M16" s="856"/>
    </row>
    <row r="17" spans="1:18" s="841" customFormat="1" ht="12.75" customHeight="1" x14ac:dyDescent="0.2">
      <c r="A17" s="169" t="s">
        <v>48</v>
      </c>
      <c r="B17" s="853"/>
      <c r="C17" s="853"/>
      <c r="D17" s="853"/>
      <c r="E17" s="854"/>
      <c r="F17" s="170">
        <f>SUMIF($H$11:H13,"bruģis",$E$11:E13)</f>
        <v>0</v>
      </c>
      <c r="G17" s="171">
        <f>SUMIF($H$11:H13,"bruģis",$G$11:G13)</f>
        <v>0</v>
      </c>
      <c r="K17" s="843"/>
      <c r="L17" s="843"/>
      <c r="M17" s="843"/>
    </row>
    <row r="18" spans="1:18" s="841" customFormat="1" ht="12.75" customHeight="1" x14ac:dyDescent="0.2">
      <c r="A18" s="169" t="s">
        <v>49</v>
      </c>
      <c r="B18" s="853"/>
      <c r="C18" s="853"/>
      <c r="D18" s="853"/>
      <c r="E18" s="854"/>
      <c r="F18" s="170">
        <f>SUMIF($H$11:H13,"grants",$E$11:E13)</f>
        <v>1.0109999999999999</v>
      </c>
      <c r="G18" s="171">
        <f>SUMIF($H$11:H13,"grants",$G$11:G13)</f>
        <v>3520</v>
      </c>
      <c r="K18" s="843"/>
      <c r="L18" s="843"/>
      <c r="M18" s="843"/>
    </row>
    <row r="19" spans="1:18" s="841" customFormat="1" ht="12.75" customHeight="1" x14ac:dyDescent="0.2">
      <c r="A19" s="169" t="s">
        <v>50</v>
      </c>
      <c r="B19" s="853"/>
      <c r="C19" s="853"/>
      <c r="D19" s="853"/>
      <c r="E19" s="854"/>
      <c r="F19" s="170">
        <f>SUMIF($H$11:H13,"cits segums",$E$11:E13)</f>
        <v>0</v>
      </c>
      <c r="G19" s="171">
        <f>SUMIF($H$11:H13,"cits segums",$G$11:G13)</f>
        <v>0</v>
      </c>
      <c r="H19" s="842"/>
      <c r="J19" s="859"/>
      <c r="K19" s="843"/>
      <c r="L19" s="843"/>
      <c r="M19" s="843"/>
    </row>
    <row r="20" spans="1:18" s="16" customFormat="1" ht="12.75" customHeight="1" x14ac:dyDescent="0.2">
      <c r="A20" s="9"/>
      <c r="B20" s="9"/>
      <c r="C20" s="9"/>
      <c r="D20" s="9"/>
      <c r="E20" s="80"/>
      <c r="F20" s="80"/>
      <c r="G20" s="172"/>
      <c r="H20" s="60"/>
      <c r="J20" s="62"/>
      <c r="K20" s="61"/>
      <c r="L20" s="61"/>
      <c r="M20" s="61"/>
      <c r="N20" s="62"/>
      <c r="O20" s="62"/>
      <c r="P20" s="62"/>
      <c r="Q20" s="62"/>
      <c r="R20" s="62"/>
    </row>
    <row r="21" spans="1:18" s="16" customFormat="1" ht="12.75" customHeight="1" x14ac:dyDescent="0.2">
      <c r="A21" s="5"/>
      <c r="B21" s="81" t="s">
        <v>51</v>
      </c>
      <c r="C21" s="1720" t="str">
        <f>KOPA!$A$31</f>
        <v>2022.gada 18.oktobris</v>
      </c>
      <c r="D21" s="1720"/>
      <c r="E21" s="1720"/>
      <c r="F21" s="82"/>
      <c r="G21" s="81"/>
      <c r="H21" s="81"/>
      <c r="I21" s="81"/>
      <c r="J21" s="82"/>
      <c r="K21" s="82"/>
      <c r="L21" s="61"/>
      <c r="M21" s="61"/>
      <c r="N21" s="61"/>
      <c r="O21" s="1407"/>
      <c r="P21" s="1725" t="s">
        <v>572</v>
      </c>
      <c r="Q21" s="1725"/>
      <c r="R21" s="1725"/>
    </row>
    <row r="22" spans="1:18" s="16" customFormat="1" ht="12.75" customHeight="1" x14ac:dyDescent="0.2">
      <c r="A22" s="5"/>
      <c r="B22" s="81" t="s">
        <v>52</v>
      </c>
      <c r="C22" s="1720" t="s">
        <v>53</v>
      </c>
      <c r="D22" s="1720"/>
      <c r="E22" s="1720"/>
      <c r="F22" s="1720"/>
      <c r="G22" s="1720"/>
      <c r="H22" s="1720"/>
      <c r="I22" s="1720"/>
      <c r="J22" s="1720"/>
      <c r="K22" s="1720"/>
      <c r="L22" s="61"/>
      <c r="M22" s="83"/>
      <c r="N22" s="83"/>
      <c r="O22" s="1407"/>
      <c r="P22" s="1725"/>
      <c r="Q22" s="1725"/>
      <c r="R22" s="1725"/>
    </row>
    <row r="23" spans="1:18" s="16" customFormat="1" ht="12.75" customHeight="1" x14ac:dyDescent="0.2">
      <c r="A23" s="5"/>
      <c r="B23" s="81"/>
      <c r="C23" s="1721" t="s">
        <v>54</v>
      </c>
      <c r="D23" s="1721"/>
      <c r="E23" s="1721"/>
      <c r="F23" s="1721"/>
      <c r="G23" s="1721"/>
      <c r="H23" s="1721"/>
      <c r="I23" s="1721"/>
      <c r="J23" s="1721"/>
      <c r="K23" s="1721"/>
      <c r="L23" s="61"/>
      <c r="M23" s="1722" t="s">
        <v>55</v>
      </c>
      <c r="N23" s="1722"/>
      <c r="O23" s="1407"/>
      <c r="P23" s="1725"/>
      <c r="Q23" s="1725"/>
      <c r="R23" s="1725"/>
    </row>
    <row r="24" spans="1:18" s="16" customFormat="1" ht="12.75" customHeight="1" x14ac:dyDescent="0.2">
      <c r="A24" s="5"/>
      <c r="B24" s="81" t="s">
        <v>51</v>
      </c>
      <c r="C24" s="1720" t="str">
        <f>C21</f>
        <v>2022.gada 18.oktobris</v>
      </c>
      <c r="D24" s="1720"/>
      <c r="E24" s="1720"/>
      <c r="F24" s="82"/>
      <c r="G24" s="81"/>
      <c r="H24" s="81"/>
      <c r="I24" s="81"/>
      <c r="J24" s="82"/>
      <c r="K24" s="82"/>
      <c r="L24" s="61"/>
      <c r="M24" s="61"/>
      <c r="N24" s="61"/>
      <c r="O24" s="62"/>
      <c r="P24" s="62"/>
      <c r="Q24" s="62"/>
      <c r="R24" s="62"/>
    </row>
    <row r="25" spans="1:18" s="16" customFormat="1" ht="12.75" customHeight="1" x14ac:dyDescent="0.2">
      <c r="A25" s="5"/>
      <c r="B25" s="81" t="s">
        <v>56</v>
      </c>
      <c r="C25" s="1720" t="str">
        <f>KOPA!$N$31</f>
        <v>Dobeles novada domes priekšsēdētājs Ivars Gorskis</v>
      </c>
      <c r="D25" s="1720"/>
      <c r="E25" s="1720"/>
      <c r="F25" s="1720"/>
      <c r="G25" s="1720"/>
      <c r="H25" s="1720"/>
      <c r="I25" s="1720"/>
      <c r="J25" s="1720"/>
      <c r="K25" s="1720"/>
      <c r="L25" s="61"/>
      <c r="M25" s="83"/>
      <c r="N25" s="83"/>
      <c r="O25" s="62"/>
      <c r="P25" s="62"/>
      <c r="Q25" s="62"/>
      <c r="R25" s="62"/>
    </row>
    <row r="26" spans="1:18" s="16" customFormat="1" ht="12.75" customHeight="1" x14ac:dyDescent="0.2">
      <c r="A26" s="5"/>
      <c r="B26" s="81"/>
      <c r="C26" s="1721" t="s">
        <v>54</v>
      </c>
      <c r="D26" s="1721"/>
      <c r="E26" s="1721"/>
      <c r="F26" s="1721"/>
      <c r="G26" s="1721"/>
      <c r="H26" s="1721"/>
      <c r="I26" s="1721"/>
      <c r="J26" s="1721"/>
      <c r="K26" s="1721"/>
      <c r="L26" s="61"/>
      <c r="M26" s="1722" t="s">
        <v>55</v>
      </c>
      <c r="N26" s="1722"/>
      <c r="O26" s="62"/>
      <c r="P26" s="62"/>
      <c r="Q26" s="62"/>
      <c r="R26" s="62"/>
    </row>
    <row r="27" spans="1:18" s="16" customFormat="1" ht="12.75" customHeight="1" x14ac:dyDescent="0.2">
      <c r="A27" s="5"/>
      <c r="B27" s="81" t="s">
        <v>51</v>
      </c>
      <c r="C27" s="84" t="s">
        <v>57</v>
      </c>
      <c r="D27" s="84"/>
      <c r="E27" s="84"/>
      <c r="F27" s="81"/>
      <c r="G27" s="81"/>
      <c r="H27" s="81"/>
      <c r="I27" s="81"/>
      <c r="J27" s="82"/>
      <c r="K27" s="82"/>
      <c r="L27" s="61"/>
      <c r="M27" s="61"/>
      <c r="N27" s="61"/>
      <c r="O27" s="62"/>
      <c r="P27" s="62"/>
      <c r="Q27" s="62"/>
      <c r="R27" s="62"/>
    </row>
    <row r="28" spans="1:18" s="16" customFormat="1" ht="12.75" customHeight="1" x14ac:dyDescent="0.2">
      <c r="A28" s="5"/>
      <c r="B28" s="81" t="s">
        <v>58</v>
      </c>
      <c r="C28" s="1720" t="s">
        <v>1088</v>
      </c>
      <c r="D28" s="1720"/>
      <c r="E28" s="1720"/>
      <c r="F28" s="1720"/>
      <c r="G28" s="1720"/>
      <c r="H28" s="1720"/>
      <c r="I28" s="1720"/>
      <c r="J28" s="1720"/>
      <c r="K28" s="1720"/>
      <c r="L28" s="61"/>
      <c r="M28" s="83"/>
      <c r="N28" s="83"/>
      <c r="O28" s="62"/>
      <c r="P28" s="62"/>
      <c r="Q28" s="62"/>
      <c r="R28" s="62"/>
    </row>
    <row r="29" spans="1:18" s="61" customFormat="1" ht="12.75" customHeight="1" x14ac:dyDescent="0.2">
      <c r="A29" s="15"/>
      <c r="B29" s="16"/>
      <c r="C29" s="1721" t="s">
        <v>54</v>
      </c>
      <c r="D29" s="1721"/>
      <c r="E29" s="1721"/>
      <c r="F29" s="1721"/>
      <c r="G29" s="1721"/>
      <c r="H29" s="1721"/>
      <c r="I29" s="1721"/>
      <c r="J29" s="1721"/>
      <c r="K29" s="1721"/>
      <c r="M29" s="1722" t="s">
        <v>55</v>
      </c>
      <c r="N29" s="1722"/>
      <c r="R29" s="62"/>
    </row>
  </sheetData>
  <sheetProtection selectLockedCells="1" selectUnlockedCells="1"/>
  <mergeCells count="35">
    <mergeCell ref="N8:N9"/>
    <mergeCell ref="O8:O9"/>
    <mergeCell ref="E10:F10"/>
    <mergeCell ref="L8:L9"/>
    <mergeCell ref="M8:M9"/>
    <mergeCell ref="H8:H9"/>
    <mergeCell ref="E8:F8"/>
    <mergeCell ref="C1:P1"/>
    <mergeCell ref="C3:P3"/>
    <mergeCell ref="A5:R5"/>
    <mergeCell ref="A6:A9"/>
    <mergeCell ref="B6:B9"/>
    <mergeCell ref="C6:P6"/>
    <mergeCell ref="Q6:R7"/>
    <mergeCell ref="C7:H7"/>
    <mergeCell ref="I7:O7"/>
    <mergeCell ref="P7:P9"/>
    <mergeCell ref="Q8:Q9"/>
    <mergeCell ref="R8:R9"/>
    <mergeCell ref="C8:D8"/>
    <mergeCell ref="I8:I9"/>
    <mergeCell ref="J8:K8"/>
    <mergeCell ref="G8:G9"/>
    <mergeCell ref="C29:K29"/>
    <mergeCell ref="M29:N29"/>
    <mergeCell ref="P21:R23"/>
    <mergeCell ref="C25:K25"/>
    <mergeCell ref="C26:K26"/>
    <mergeCell ref="M26:N26"/>
    <mergeCell ref="C28:K28"/>
    <mergeCell ref="C24:E24"/>
    <mergeCell ref="C21:E21"/>
    <mergeCell ref="C22:K22"/>
    <mergeCell ref="C23:K23"/>
    <mergeCell ref="M23:N23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firstPageNumber="0" orientation="landscape" verticalDpi="300" r:id="rId1"/>
  <headerFooter scaleWithDoc="0">
    <oddFooter>&amp;RLapa &amp;P+1 no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B32DF-4040-40FC-BECC-23CE03F7C468}">
  <sheetPr codeName="Sheet8"/>
  <dimension ref="A1:T61"/>
  <sheetViews>
    <sheetView showGridLines="0" view="pageLayout" zoomScaleNormal="100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741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723">
        <v>2</v>
      </c>
      <c r="C10" s="1724"/>
      <c r="D10" s="21">
        <v>3</v>
      </c>
      <c r="E10" s="21">
        <v>4</v>
      </c>
      <c r="F10" s="1726">
        <v>5</v>
      </c>
      <c r="G10" s="1727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20" ht="11.25" customHeight="1" x14ac:dyDescent="0.2">
      <c r="A11" s="248">
        <v>1</v>
      </c>
      <c r="B11" s="304" t="s">
        <v>742</v>
      </c>
      <c r="C11" s="1204" t="s">
        <v>743</v>
      </c>
      <c r="D11" s="503">
        <v>0</v>
      </c>
      <c r="E11" s="503">
        <v>0.27</v>
      </c>
      <c r="F11" s="1198">
        <v>0.27</v>
      </c>
      <c r="G11" s="27"/>
      <c r="H11" s="1205" t="s">
        <v>44</v>
      </c>
      <c r="I11" s="221"/>
      <c r="J11" s="221"/>
      <c r="K11" s="221"/>
      <c r="L11" s="221"/>
      <c r="M11" s="221"/>
      <c r="N11" s="221"/>
      <c r="O11" s="221"/>
      <c r="P11" s="221"/>
      <c r="Q11" s="1206">
        <v>46440050487</v>
      </c>
      <c r="R11" s="1207">
        <v>46440050487</v>
      </c>
    </row>
    <row r="12" spans="1:20" ht="11.25" customHeight="1" x14ac:dyDescent="0.2">
      <c r="A12" s="224"/>
      <c r="B12" s="453"/>
      <c r="C12" s="1193"/>
      <c r="D12" s="1208">
        <v>0.27</v>
      </c>
      <c r="E12" s="1208">
        <v>0.38</v>
      </c>
      <c r="F12" s="1209">
        <v>0.11</v>
      </c>
      <c r="G12" s="1210">
        <v>0.38</v>
      </c>
      <c r="H12" s="1211" t="s">
        <v>10</v>
      </c>
      <c r="I12" s="1212"/>
      <c r="J12" s="1212"/>
      <c r="K12" s="1212"/>
      <c r="L12" s="1212"/>
      <c r="M12" s="1212"/>
      <c r="N12" s="1212"/>
      <c r="O12" s="1212"/>
      <c r="P12" s="1212"/>
      <c r="Q12" s="1213">
        <v>46440050487</v>
      </c>
      <c r="R12" s="1214">
        <v>46440050487</v>
      </c>
    </row>
    <row r="13" spans="1:20" ht="11.25" customHeight="1" x14ac:dyDescent="0.2">
      <c r="A13" s="107">
        <v>2</v>
      </c>
      <c r="B13" s="446" t="s">
        <v>744</v>
      </c>
      <c r="C13" s="1215" t="s">
        <v>745</v>
      </c>
      <c r="D13" s="426">
        <v>0</v>
      </c>
      <c r="E13" s="426">
        <v>7.0000000000000007E-2</v>
      </c>
      <c r="F13" s="1198">
        <v>7.0000000000000007E-2</v>
      </c>
      <c r="G13" s="27"/>
      <c r="H13" s="1199" t="s">
        <v>44</v>
      </c>
      <c r="I13" s="110"/>
      <c r="J13" s="110"/>
      <c r="K13" s="110"/>
      <c r="L13" s="110"/>
      <c r="M13" s="110"/>
      <c r="N13" s="110"/>
      <c r="O13" s="110"/>
      <c r="P13" s="110"/>
      <c r="Q13" s="1200">
        <v>46440050585</v>
      </c>
      <c r="R13" s="121">
        <v>46440050585</v>
      </c>
    </row>
    <row r="14" spans="1:20" ht="11.25" customHeight="1" x14ac:dyDescent="0.2">
      <c r="A14" s="107"/>
      <c r="B14" s="446"/>
      <c r="C14" s="1215"/>
      <c r="D14" s="466">
        <v>7.0000000000000007E-2</v>
      </c>
      <c r="E14" s="466">
        <v>0.77</v>
      </c>
      <c r="F14" s="1189">
        <v>0.7</v>
      </c>
      <c r="G14" s="36"/>
      <c r="H14" s="1190" t="s">
        <v>44</v>
      </c>
      <c r="I14" s="1191"/>
      <c r="J14" s="1191"/>
      <c r="K14" s="1191"/>
      <c r="L14" s="1191"/>
      <c r="M14" s="1191"/>
      <c r="N14" s="1191"/>
      <c r="O14" s="1191"/>
      <c r="P14" s="1191"/>
      <c r="Q14" s="1192">
        <v>46440050509</v>
      </c>
      <c r="R14" s="128">
        <v>46440050509</v>
      </c>
    </row>
    <row r="15" spans="1:20" ht="11.25" customHeight="1" x14ac:dyDescent="0.2">
      <c r="A15" s="107"/>
      <c r="B15" s="446"/>
      <c r="C15" s="1187"/>
      <c r="D15" s="430">
        <v>0.77</v>
      </c>
      <c r="E15" s="430">
        <v>0.85</v>
      </c>
      <c r="F15" s="1195">
        <v>0.08</v>
      </c>
      <c r="G15" s="44">
        <v>0.85</v>
      </c>
      <c r="H15" s="1196" t="s">
        <v>44</v>
      </c>
      <c r="I15" s="583"/>
      <c r="J15" s="583"/>
      <c r="K15" s="583"/>
      <c r="L15" s="583"/>
      <c r="M15" s="583"/>
      <c r="N15" s="583"/>
      <c r="O15" s="583"/>
      <c r="P15" s="583"/>
      <c r="Q15" s="1197">
        <v>46440050420</v>
      </c>
      <c r="R15" s="134">
        <v>46440050420</v>
      </c>
    </row>
    <row r="16" spans="1:20" ht="11.25" customHeight="1" x14ac:dyDescent="0.2">
      <c r="A16" s="92">
        <v>3</v>
      </c>
      <c r="B16" s="278" t="s">
        <v>746</v>
      </c>
      <c r="C16" s="1216" t="s">
        <v>747</v>
      </c>
      <c r="D16" s="1217">
        <v>0</v>
      </c>
      <c r="E16" s="1217">
        <v>0.23</v>
      </c>
      <c r="F16" s="1218">
        <v>0.23</v>
      </c>
      <c r="G16" s="212">
        <v>0.23</v>
      </c>
      <c r="H16" s="1219" t="s">
        <v>44</v>
      </c>
      <c r="I16" s="32"/>
      <c r="J16" s="32"/>
      <c r="K16" s="32"/>
      <c r="L16" s="32"/>
      <c r="M16" s="32"/>
      <c r="N16" s="32"/>
      <c r="O16" s="32"/>
      <c r="P16" s="32"/>
      <c r="Q16" s="1220">
        <v>46440050509</v>
      </c>
      <c r="R16" s="445">
        <v>46440050509</v>
      </c>
    </row>
    <row r="17" spans="1:18" ht="11.25" customHeight="1" x14ac:dyDescent="0.2">
      <c r="A17" s="107">
        <v>4</v>
      </c>
      <c r="B17" s="1221" t="s">
        <v>748</v>
      </c>
      <c r="C17" s="1222" t="s">
        <v>749</v>
      </c>
      <c r="D17" s="433">
        <v>0</v>
      </c>
      <c r="E17" s="433">
        <v>0.11</v>
      </c>
      <c r="F17" s="1223">
        <v>0.11</v>
      </c>
      <c r="G17" s="100">
        <v>0.11</v>
      </c>
      <c r="H17" s="1224" t="s">
        <v>10</v>
      </c>
      <c r="I17" s="86"/>
      <c r="J17" s="86"/>
      <c r="K17" s="86"/>
      <c r="L17" s="86"/>
      <c r="M17" s="86"/>
      <c r="N17" s="86"/>
      <c r="O17" s="86"/>
      <c r="P17" s="86"/>
      <c r="Q17" s="1225">
        <v>46440050497</v>
      </c>
      <c r="R17" s="143">
        <v>46440050497</v>
      </c>
    </row>
    <row r="18" spans="1:18" ht="11.25" customHeight="1" x14ac:dyDescent="0.2">
      <c r="A18" s="248">
        <v>5</v>
      </c>
      <c r="B18" s="304" t="s">
        <v>750</v>
      </c>
      <c r="C18" s="1226" t="s">
        <v>751</v>
      </c>
      <c r="D18" s="503">
        <v>0</v>
      </c>
      <c r="E18" s="503">
        <v>0.11</v>
      </c>
      <c r="F18" s="1227">
        <v>0.11</v>
      </c>
      <c r="G18" s="232"/>
      <c r="H18" s="1205" t="s">
        <v>44</v>
      </c>
      <c r="I18" s="221"/>
      <c r="J18" s="221"/>
      <c r="K18" s="221"/>
      <c r="L18" s="221"/>
      <c r="M18" s="221"/>
      <c r="N18" s="221"/>
      <c r="O18" s="221"/>
      <c r="P18" s="221"/>
      <c r="Q18" s="1206">
        <v>46440050508</v>
      </c>
      <c r="R18" s="1207">
        <v>46440050508</v>
      </c>
    </row>
    <row r="19" spans="1:18" ht="11.25" customHeight="1" x14ac:dyDescent="0.2">
      <c r="A19" s="107"/>
      <c r="B19" s="446"/>
      <c r="C19" s="1228"/>
      <c r="D19" s="466">
        <v>0.11</v>
      </c>
      <c r="E19" s="466">
        <v>0.37</v>
      </c>
      <c r="F19" s="1189">
        <v>0.26</v>
      </c>
      <c r="G19" s="36"/>
      <c r="H19" s="1190" t="s">
        <v>42</v>
      </c>
      <c r="I19" s="1191"/>
      <c r="J19" s="1191"/>
      <c r="K19" s="1191"/>
      <c r="L19" s="1191"/>
      <c r="M19" s="1191"/>
      <c r="N19" s="1191"/>
      <c r="O19" s="1191"/>
      <c r="P19" s="1191"/>
      <c r="Q19" s="1192">
        <v>46440050508</v>
      </c>
      <c r="R19" s="128">
        <v>46440050508</v>
      </c>
    </row>
    <row r="20" spans="1:18" ht="11.25" customHeight="1" x14ac:dyDescent="0.2">
      <c r="A20" s="224"/>
      <c r="B20" s="453"/>
      <c r="C20" s="1193"/>
      <c r="D20" s="1208">
        <v>0.37</v>
      </c>
      <c r="E20" s="1208">
        <v>0.4</v>
      </c>
      <c r="F20" s="1209">
        <v>0.03</v>
      </c>
      <c r="G20" s="1210">
        <v>0.4</v>
      </c>
      <c r="H20" s="1211" t="s">
        <v>10</v>
      </c>
      <c r="I20" s="1212"/>
      <c r="J20" s="1212"/>
      <c r="K20" s="1212"/>
      <c r="L20" s="1212"/>
      <c r="M20" s="1212"/>
      <c r="N20" s="1212"/>
      <c r="O20" s="1212"/>
      <c r="P20" s="1212"/>
      <c r="Q20" s="1213">
        <v>46440050508</v>
      </c>
      <c r="R20" s="1214">
        <v>46440050508</v>
      </c>
    </row>
    <row r="21" spans="1:18" ht="11.25" customHeight="1" x14ac:dyDescent="0.2">
      <c r="A21" s="92">
        <v>6</v>
      </c>
      <c r="B21" s="278" t="s">
        <v>752</v>
      </c>
      <c r="C21" s="1349" t="s">
        <v>1052</v>
      </c>
      <c r="D21" s="433">
        <v>0</v>
      </c>
      <c r="E21" s="433">
        <v>0.22</v>
      </c>
      <c r="F21" s="1223">
        <v>0.22</v>
      </c>
      <c r="G21" s="100">
        <f>F21</f>
        <v>0.22</v>
      </c>
      <c r="H21" s="1224" t="s">
        <v>44</v>
      </c>
      <c r="I21" s="86"/>
      <c r="J21" s="86"/>
      <c r="K21" s="86"/>
      <c r="L21" s="86"/>
      <c r="M21" s="86"/>
      <c r="N21" s="86"/>
      <c r="O21" s="86"/>
      <c r="P21" s="86"/>
      <c r="Q21" s="1225">
        <v>46440050497</v>
      </c>
      <c r="R21" s="143">
        <v>46440050497</v>
      </c>
    </row>
    <row r="22" spans="1:18" ht="11.25" customHeight="1" x14ac:dyDescent="0.2">
      <c r="A22" s="107">
        <v>7</v>
      </c>
      <c r="B22" s="446" t="s">
        <v>753</v>
      </c>
      <c r="C22" s="1739" t="s">
        <v>754</v>
      </c>
      <c r="D22" s="503">
        <v>0</v>
      </c>
      <c r="E22" s="503">
        <v>1.07</v>
      </c>
      <c r="F22" s="1227">
        <v>1.07</v>
      </c>
      <c r="G22" s="232"/>
      <c r="H22" s="1205" t="s">
        <v>42</v>
      </c>
      <c r="I22" s="221"/>
      <c r="J22" s="221"/>
      <c r="K22" s="221"/>
      <c r="L22" s="221"/>
      <c r="M22" s="221"/>
      <c r="N22" s="221"/>
      <c r="O22" s="221"/>
      <c r="P22" s="221"/>
      <c r="Q22" s="1206">
        <v>46440010149</v>
      </c>
      <c r="R22" s="1207">
        <v>46440010149</v>
      </c>
    </row>
    <row r="23" spans="1:18" ht="11.25" customHeight="1" x14ac:dyDescent="0.2">
      <c r="A23" s="107"/>
      <c r="B23" s="446"/>
      <c r="C23" s="1739"/>
      <c r="D23" s="466">
        <v>1.07</v>
      </c>
      <c r="E23" s="466">
        <v>1.48</v>
      </c>
      <c r="F23" s="1189">
        <v>0.41</v>
      </c>
      <c r="G23" s="36"/>
      <c r="H23" s="1190" t="s">
        <v>10</v>
      </c>
      <c r="I23" s="1191"/>
      <c r="J23" s="1191"/>
      <c r="K23" s="1191"/>
      <c r="L23" s="1191"/>
      <c r="M23" s="1191"/>
      <c r="N23" s="1191"/>
      <c r="O23" s="1191"/>
      <c r="P23" s="1191"/>
      <c r="Q23" s="1192">
        <v>46440010149</v>
      </c>
      <c r="R23" s="128">
        <v>46440010149</v>
      </c>
    </row>
    <row r="24" spans="1:18" ht="11.25" customHeight="1" x14ac:dyDescent="0.2">
      <c r="A24" s="107"/>
      <c r="B24" s="446"/>
      <c r="C24" s="1229"/>
      <c r="D24" s="466">
        <v>1.48</v>
      </c>
      <c r="E24" s="466">
        <v>1.74</v>
      </c>
      <c r="F24" s="1189">
        <v>0.26</v>
      </c>
      <c r="G24" s="36"/>
      <c r="H24" s="1190" t="s">
        <v>10</v>
      </c>
      <c r="I24" s="1191"/>
      <c r="J24" s="1191"/>
      <c r="K24" s="1191"/>
      <c r="L24" s="1191"/>
      <c r="M24" s="1191"/>
      <c r="N24" s="1191"/>
      <c r="O24" s="1191"/>
      <c r="P24" s="1191"/>
      <c r="Q24" s="1192">
        <v>46440010152</v>
      </c>
      <c r="R24" s="128">
        <v>46440010152</v>
      </c>
    </row>
    <row r="25" spans="1:18" ht="11.25" customHeight="1" x14ac:dyDescent="0.2">
      <c r="A25" s="107"/>
      <c r="B25" s="446"/>
      <c r="C25" s="1229"/>
      <c r="D25" s="466">
        <v>1.74</v>
      </c>
      <c r="E25" s="466">
        <v>2.19</v>
      </c>
      <c r="F25" s="1189">
        <v>0.45</v>
      </c>
      <c r="G25" s="36"/>
      <c r="H25" s="1190" t="s">
        <v>10</v>
      </c>
      <c r="I25" s="1191"/>
      <c r="J25" s="1191"/>
      <c r="K25" s="1191"/>
      <c r="L25" s="1191"/>
      <c r="M25" s="1191"/>
      <c r="N25" s="1191"/>
      <c r="O25" s="1191"/>
      <c r="P25" s="1191"/>
      <c r="Q25" s="1192">
        <v>46440050506</v>
      </c>
      <c r="R25" s="128">
        <v>46440050506</v>
      </c>
    </row>
    <row r="26" spans="1:18" ht="11.25" customHeight="1" x14ac:dyDescent="0.2">
      <c r="A26" s="224"/>
      <c r="B26" s="453"/>
      <c r="C26" s="1230"/>
      <c r="D26" s="1208">
        <v>2.19</v>
      </c>
      <c r="E26" s="1208">
        <v>3.05</v>
      </c>
      <c r="F26" s="1209">
        <v>0.86</v>
      </c>
      <c r="G26" s="1210">
        <v>3.05</v>
      </c>
      <c r="H26" s="1211" t="s">
        <v>42</v>
      </c>
      <c r="I26" s="1212"/>
      <c r="J26" s="1212"/>
      <c r="K26" s="1212"/>
      <c r="L26" s="1212"/>
      <c r="M26" s="1212"/>
      <c r="N26" s="1212"/>
      <c r="O26" s="1212"/>
      <c r="P26" s="1212"/>
      <c r="Q26" s="1213">
        <v>46440050506</v>
      </c>
      <c r="R26" s="1214">
        <v>46440050506</v>
      </c>
    </row>
    <row r="27" spans="1:18" ht="11.25" customHeight="1" x14ac:dyDescent="0.2">
      <c r="A27" s="107">
        <v>8</v>
      </c>
      <c r="B27" s="446" t="s">
        <v>755</v>
      </c>
      <c r="C27" s="1739" t="s">
        <v>756</v>
      </c>
      <c r="D27" s="426">
        <v>0</v>
      </c>
      <c r="E27" s="426">
        <v>1.9</v>
      </c>
      <c r="F27" s="1198">
        <v>1.9</v>
      </c>
      <c r="G27" s="27"/>
      <c r="H27" s="1199" t="s">
        <v>42</v>
      </c>
      <c r="I27" s="110"/>
      <c r="J27" s="110"/>
      <c r="K27" s="110"/>
      <c r="L27" s="110"/>
      <c r="M27" s="110"/>
      <c r="N27" s="110"/>
      <c r="O27" s="110"/>
      <c r="P27" s="110"/>
      <c r="Q27" s="1200">
        <v>46440020057</v>
      </c>
      <c r="R27" s="121">
        <v>46440020057</v>
      </c>
    </row>
    <row r="28" spans="1:18" ht="11.25" customHeight="1" x14ac:dyDescent="0.2">
      <c r="A28" s="107"/>
      <c r="B28" s="446"/>
      <c r="C28" s="1739"/>
      <c r="D28" s="466">
        <v>1.9</v>
      </c>
      <c r="E28" s="466">
        <v>1.98</v>
      </c>
      <c r="F28" s="1189">
        <v>0.08</v>
      </c>
      <c r="G28" s="36"/>
      <c r="H28" s="1190" t="s">
        <v>42</v>
      </c>
      <c r="I28" s="1191"/>
      <c r="J28" s="1191"/>
      <c r="K28" s="1191"/>
      <c r="L28" s="1191"/>
      <c r="M28" s="1191"/>
      <c r="N28" s="1191"/>
      <c r="O28" s="1191"/>
      <c r="P28" s="1191"/>
      <c r="Q28" s="1192">
        <v>46440020058</v>
      </c>
      <c r="R28" s="128">
        <v>46440020058</v>
      </c>
    </row>
    <row r="29" spans="1:18" ht="11.25" customHeight="1" x14ac:dyDescent="0.2">
      <c r="A29" s="107"/>
      <c r="B29" s="446"/>
      <c r="C29" s="1215"/>
      <c r="D29" s="466">
        <v>1.98</v>
      </c>
      <c r="E29" s="466">
        <v>2.2599999999999998</v>
      </c>
      <c r="F29" s="1189">
        <v>0.28000000000000003</v>
      </c>
      <c r="G29" s="36"/>
      <c r="H29" s="1190" t="s">
        <v>42</v>
      </c>
      <c r="I29" s="1191"/>
      <c r="J29" s="1191"/>
      <c r="K29" s="1191"/>
      <c r="L29" s="1191"/>
      <c r="M29" s="1191"/>
      <c r="N29" s="1191"/>
      <c r="O29" s="1191"/>
      <c r="P29" s="1191"/>
      <c r="Q29" s="128" t="s">
        <v>76</v>
      </c>
      <c r="R29" s="128" t="s">
        <v>76</v>
      </c>
    </row>
    <row r="30" spans="1:18" ht="11.25" customHeight="1" x14ac:dyDescent="0.2">
      <c r="A30" s="107"/>
      <c r="B30" s="446"/>
      <c r="C30" s="1215"/>
      <c r="D30" s="430">
        <v>2.2599999999999998</v>
      </c>
      <c r="E30" s="430">
        <v>3.11</v>
      </c>
      <c r="F30" s="1195">
        <v>0.85</v>
      </c>
      <c r="G30" s="44">
        <v>3.11</v>
      </c>
      <c r="H30" s="1196" t="s">
        <v>42</v>
      </c>
      <c r="I30" s="583"/>
      <c r="J30" s="583"/>
      <c r="K30" s="583"/>
      <c r="L30" s="583"/>
      <c r="M30" s="583"/>
      <c r="N30" s="583"/>
      <c r="O30" s="583"/>
      <c r="P30" s="583"/>
      <c r="Q30" s="1197">
        <v>46440010150</v>
      </c>
      <c r="R30" s="134">
        <v>46440010150</v>
      </c>
    </row>
    <row r="31" spans="1:18" ht="11.25" customHeight="1" x14ac:dyDescent="0.2">
      <c r="A31" s="248">
        <v>9</v>
      </c>
      <c r="B31" s="304" t="s">
        <v>757</v>
      </c>
      <c r="C31" s="1740" t="s">
        <v>758</v>
      </c>
      <c r="D31" s="503">
        <v>0</v>
      </c>
      <c r="E31" s="503">
        <v>1.25</v>
      </c>
      <c r="F31" s="1227">
        <v>1.25</v>
      </c>
      <c r="G31" s="232"/>
      <c r="H31" s="1205" t="s">
        <v>42</v>
      </c>
      <c r="I31" s="221"/>
      <c r="J31" s="221"/>
      <c r="K31" s="221"/>
      <c r="L31" s="221"/>
      <c r="M31" s="221"/>
      <c r="N31" s="221"/>
      <c r="O31" s="221"/>
      <c r="P31" s="221"/>
      <c r="Q31" s="1206">
        <v>46440060067</v>
      </c>
      <c r="R31" s="1207">
        <v>46440060067</v>
      </c>
    </row>
    <row r="32" spans="1:18" ht="11.25" customHeight="1" x14ac:dyDescent="0.2">
      <c r="A32" s="107"/>
      <c r="B32" s="446"/>
      <c r="C32" s="1741"/>
      <c r="D32" s="466">
        <v>1.25</v>
      </c>
      <c r="E32" s="466">
        <v>1.78</v>
      </c>
      <c r="F32" s="1189">
        <v>0.53</v>
      </c>
      <c r="G32" s="36"/>
      <c r="H32" s="1190" t="s">
        <v>42</v>
      </c>
      <c r="I32" s="1191"/>
      <c r="J32" s="1191"/>
      <c r="K32" s="1191"/>
      <c r="L32" s="1191"/>
      <c r="M32" s="1191"/>
      <c r="N32" s="1191"/>
      <c r="O32" s="1191"/>
      <c r="P32" s="1191"/>
      <c r="Q32" s="1192">
        <v>46440060059</v>
      </c>
      <c r="R32" s="128">
        <v>46440060059</v>
      </c>
    </row>
    <row r="33" spans="1:18" ht="11.25" customHeight="1" x14ac:dyDescent="0.2">
      <c r="A33" s="224"/>
      <c r="B33" s="453"/>
      <c r="C33" s="1231"/>
      <c r="D33" s="1208">
        <v>1.78</v>
      </c>
      <c r="E33" s="1208">
        <v>3</v>
      </c>
      <c r="F33" s="1209">
        <v>1.22</v>
      </c>
      <c r="G33" s="1210">
        <v>3</v>
      </c>
      <c r="H33" s="1211" t="s">
        <v>42</v>
      </c>
      <c r="I33" s="1212"/>
      <c r="J33" s="1212"/>
      <c r="K33" s="1212"/>
      <c r="L33" s="1212"/>
      <c r="M33" s="1212"/>
      <c r="N33" s="1212"/>
      <c r="O33" s="1212"/>
      <c r="P33" s="1212"/>
      <c r="Q33" s="1213">
        <v>46440030131</v>
      </c>
      <c r="R33" s="1214">
        <v>46440030131</v>
      </c>
    </row>
    <row r="34" spans="1:18" ht="11.25" customHeight="1" x14ac:dyDescent="0.2">
      <c r="A34" s="107">
        <v>10</v>
      </c>
      <c r="B34" s="446" t="s">
        <v>759</v>
      </c>
      <c r="C34" s="1228" t="s">
        <v>760</v>
      </c>
      <c r="D34" s="426">
        <v>0</v>
      </c>
      <c r="E34" s="426">
        <v>0.02</v>
      </c>
      <c r="F34" s="1198">
        <v>0.02</v>
      </c>
      <c r="G34" s="27"/>
      <c r="H34" s="1199" t="s">
        <v>44</v>
      </c>
      <c r="I34" s="110"/>
      <c r="J34" s="110"/>
      <c r="K34" s="110"/>
      <c r="L34" s="110"/>
      <c r="M34" s="110"/>
      <c r="N34" s="110"/>
      <c r="O34" s="110"/>
      <c r="P34" s="110"/>
      <c r="Q34" s="1200">
        <v>46440030140</v>
      </c>
      <c r="R34" s="121">
        <v>46440030140</v>
      </c>
    </row>
    <row r="35" spans="1:18" ht="11.25" customHeight="1" x14ac:dyDescent="0.2">
      <c r="A35" s="107"/>
      <c r="B35" s="446"/>
      <c r="C35" s="1228"/>
      <c r="D35" s="466">
        <v>0.02</v>
      </c>
      <c r="E35" s="466">
        <v>0.29000000000000004</v>
      </c>
      <c r="F35" s="1189">
        <v>0.27</v>
      </c>
      <c r="G35" s="36"/>
      <c r="H35" s="1190" t="s">
        <v>42</v>
      </c>
      <c r="I35" s="1191"/>
      <c r="J35" s="1191"/>
      <c r="K35" s="1191"/>
      <c r="L35" s="1191"/>
      <c r="M35" s="1191"/>
      <c r="N35" s="1191"/>
      <c r="O35" s="1191"/>
      <c r="P35" s="1191"/>
      <c r="Q35" s="1192">
        <v>46440030140</v>
      </c>
      <c r="R35" s="128">
        <v>46440030140</v>
      </c>
    </row>
    <row r="36" spans="1:18" ht="11.25" customHeight="1" x14ac:dyDescent="0.2">
      <c r="A36" s="107"/>
      <c r="B36" s="446"/>
      <c r="C36" s="1228"/>
      <c r="D36" s="430">
        <v>0.29000000000000004</v>
      </c>
      <c r="E36" s="430">
        <v>0.38</v>
      </c>
      <c r="F36" s="1195">
        <v>0.09</v>
      </c>
      <c r="G36" s="44">
        <v>0.38</v>
      </c>
      <c r="H36" s="1196" t="s">
        <v>10</v>
      </c>
      <c r="I36" s="583"/>
      <c r="J36" s="583"/>
      <c r="K36" s="583"/>
      <c r="L36" s="583"/>
      <c r="M36" s="583"/>
      <c r="N36" s="583"/>
      <c r="O36" s="583"/>
      <c r="P36" s="583"/>
      <c r="Q36" s="1197">
        <v>46440030140</v>
      </c>
      <c r="R36" s="134">
        <v>46440030140</v>
      </c>
    </row>
    <row r="37" spans="1:18" ht="11.25" customHeight="1" x14ac:dyDescent="0.2">
      <c r="A37" s="248">
        <v>11</v>
      </c>
      <c r="B37" s="24" t="s">
        <v>761</v>
      </c>
      <c r="C37" s="1742" t="s">
        <v>762</v>
      </c>
      <c r="D37" s="426">
        <v>0</v>
      </c>
      <c r="E37" s="426">
        <v>4.5999999999999996</v>
      </c>
      <c r="F37" s="26">
        <v>4.59</v>
      </c>
      <c r="G37" s="27"/>
      <c r="H37" s="1232" t="s">
        <v>42</v>
      </c>
      <c r="I37" s="110" t="s">
        <v>763</v>
      </c>
      <c r="J37" s="110">
        <v>0.114</v>
      </c>
      <c r="K37" s="1744" t="s">
        <v>1059</v>
      </c>
      <c r="L37" s="110">
        <v>14.5</v>
      </c>
      <c r="M37" s="110">
        <v>44</v>
      </c>
      <c r="N37" s="110"/>
      <c r="O37" s="110" t="s">
        <v>764</v>
      </c>
      <c r="P37" s="110"/>
      <c r="Q37" s="1233">
        <v>46440050479</v>
      </c>
      <c r="R37" s="110">
        <v>46440050479</v>
      </c>
    </row>
    <row r="38" spans="1:18" ht="11.25" customHeight="1" x14ac:dyDescent="0.2">
      <c r="A38" s="224"/>
      <c r="B38" s="41"/>
      <c r="C38" s="1743"/>
      <c r="D38" s="430">
        <v>4.6499999999999995</v>
      </c>
      <c r="E38" s="430">
        <v>7.4899999999999993</v>
      </c>
      <c r="F38" s="43">
        <v>2.84</v>
      </c>
      <c r="G38" s="44">
        <v>7.43</v>
      </c>
      <c r="H38" s="1234" t="s">
        <v>42</v>
      </c>
      <c r="I38" s="583"/>
      <c r="J38" s="583"/>
      <c r="K38" s="1745"/>
      <c r="L38" s="583"/>
      <c r="M38" s="583"/>
      <c r="N38" s="583"/>
      <c r="O38" s="583"/>
      <c r="P38" s="583"/>
      <c r="Q38" s="1235">
        <v>46440060066</v>
      </c>
      <c r="R38" s="583">
        <v>46440060066</v>
      </c>
    </row>
    <row r="39" spans="1:18" ht="23.1" customHeight="1" x14ac:dyDescent="0.2">
      <c r="A39" s="107">
        <v>12</v>
      </c>
      <c r="B39" s="33" t="s">
        <v>765</v>
      </c>
      <c r="C39" s="1228" t="s">
        <v>766</v>
      </c>
      <c r="D39" s="1217">
        <v>0</v>
      </c>
      <c r="E39" s="1217">
        <v>0.7</v>
      </c>
      <c r="F39" s="211">
        <v>0.68</v>
      </c>
      <c r="G39" s="212">
        <v>0.68</v>
      </c>
      <c r="H39" s="1236" t="s">
        <v>42</v>
      </c>
      <c r="I39" s="523" t="s">
        <v>767</v>
      </c>
      <c r="J39" s="32">
        <v>0.16300000000000001</v>
      </c>
      <c r="K39" s="523" t="s">
        <v>1060</v>
      </c>
      <c r="L39" s="32">
        <v>16</v>
      </c>
      <c r="M39" s="32">
        <v>112</v>
      </c>
      <c r="N39" s="32"/>
      <c r="O39" s="32" t="s">
        <v>682</v>
      </c>
      <c r="P39" s="32"/>
      <c r="Q39" s="1237">
        <v>46440050494</v>
      </c>
      <c r="R39" s="32">
        <v>46440050494</v>
      </c>
    </row>
    <row r="40" spans="1:18" ht="23.1" customHeight="1" x14ac:dyDescent="0.2">
      <c r="A40" s="92">
        <v>13</v>
      </c>
      <c r="B40" s="87" t="s">
        <v>768</v>
      </c>
      <c r="C40" s="441" t="s">
        <v>769</v>
      </c>
      <c r="D40" s="433">
        <v>0</v>
      </c>
      <c r="E40" s="433">
        <v>0.57000000000000006</v>
      </c>
      <c r="F40" s="99">
        <v>0.55000000000000004</v>
      </c>
      <c r="G40" s="100">
        <v>0.55000000000000004</v>
      </c>
      <c r="H40" s="1238" t="s">
        <v>42</v>
      </c>
      <c r="I40" s="86" t="s">
        <v>770</v>
      </c>
      <c r="J40" s="86">
        <v>0.315</v>
      </c>
      <c r="K40" s="1239" t="s">
        <v>1061</v>
      </c>
      <c r="L40" s="86">
        <v>24</v>
      </c>
      <c r="M40" s="86">
        <v>168</v>
      </c>
      <c r="N40" s="86"/>
      <c r="O40" s="86" t="s">
        <v>682</v>
      </c>
      <c r="P40" s="86"/>
      <c r="Q40" s="1240">
        <v>46440050502</v>
      </c>
      <c r="R40" s="86">
        <v>46440050502</v>
      </c>
    </row>
    <row r="41" spans="1:18" ht="11.25" customHeight="1" x14ac:dyDescent="0.2">
      <c r="A41" s="107">
        <v>14</v>
      </c>
      <c r="B41" s="446" t="s">
        <v>771</v>
      </c>
      <c r="C41" s="1215" t="s">
        <v>772</v>
      </c>
      <c r="D41" s="426">
        <v>0</v>
      </c>
      <c r="E41" s="426">
        <v>0.12</v>
      </c>
      <c r="F41" s="1198">
        <v>0.12</v>
      </c>
      <c r="G41" s="27"/>
      <c r="H41" s="1199" t="s">
        <v>44</v>
      </c>
      <c r="I41" s="110"/>
      <c r="J41" s="110"/>
      <c r="K41" s="110"/>
      <c r="L41" s="110"/>
      <c r="M41" s="110"/>
      <c r="N41" s="110"/>
      <c r="O41" s="110"/>
      <c r="P41" s="110"/>
      <c r="Q41" s="1200">
        <v>46440050498</v>
      </c>
      <c r="R41" s="121">
        <v>46440050498</v>
      </c>
    </row>
    <row r="42" spans="1:18" ht="11.25" customHeight="1" x14ac:dyDescent="0.2">
      <c r="A42" s="107"/>
      <c r="B42" s="446"/>
      <c r="C42" s="1215"/>
      <c r="D42" s="466">
        <v>0.12</v>
      </c>
      <c r="E42" s="466">
        <v>0.21</v>
      </c>
      <c r="F42" s="1189">
        <v>0.09</v>
      </c>
      <c r="G42" s="36"/>
      <c r="H42" s="1190" t="s">
        <v>42</v>
      </c>
      <c r="I42" s="1191"/>
      <c r="J42" s="1191"/>
      <c r="K42" s="1191"/>
      <c r="L42" s="1191"/>
      <c r="M42" s="1191"/>
      <c r="N42" s="1191"/>
      <c r="O42" s="1191"/>
      <c r="P42" s="1191"/>
      <c r="Q42" s="1192">
        <v>46440050498</v>
      </c>
      <c r="R42" s="128">
        <v>46440050498</v>
      </c>
    </row>
    <row r="43" spans="1:18" ht="11.25" customHeight="1" x14ac:dyDescent="0.2">
      <c r="A43" s="224"/>
      <c r="B43" s="453"/>
      <c r="C43" s="1231"/>
      <c r="D43" s="430">
        <v>0.21</v>
      </c>
      <c r="E43" s="430">
        <v>0.27</v>
      </c>
      <c r="F43" s="1195">
        <v>0.06</v>
      </c>
      <c r="G43" s="44">
        <v>0.27</v>
      </c>
      <c r="H43" s="1196" t="s">
        <v>42</v>
      </c>
      <c r="I43" s="583"/>
      <c r="J43" s="583"/>
      <c r="K43" s="583"/>
      <c r="L43" s="583"/>
      <c r="M43" s="583"/>
      <c r="N43" s="583"/>
      <c r="O43" s="583"/>
      <c r="P43" s="583"/>
      <c r="Q43" s="1197">
        <v>46440050595</v>
      </c>
      <c r="R43" s="134">
        <v>46440050595</v>
      </c>
    </row>
    <row r="44" spans="1:18" ht="11.25" customHeight="1" x14ac:dyDescent="0.2">
      <c r="A44" s="92">
        <v>15</v>
      </c>
      <c r="B44" s="278" t="s">
        <v>773</v>
      </c>
      <c r="C44" s="441" t="s">
        <v>774</v>
      </c>
      <c r="D44" s="433">
        <v>0</v>
      </c>
      <c r="E44" s="433">
        <v>0.78</v>
      </c>
      <c r="F44" s="1223">
        <v>0.78</v>
      </c>
      <c r="G44" s="100">
        <v>0.78</v>
      </c>
      <c r="H44" s="1224" t="s">
        <v>42</v>
      </c>
      <c r="I44" s="86"/>
      <c r="J44" s="86"/>
      <c r="K44" s="86"/>
      <c r="L44" s="86"/>
      <c r="M44" s="86"/>
      <c r="N44" s="86"/>
      <c r="O44" s="86"/>
      <c r="P44" s="86"/>
      <c r="Q44" s="1225">
        <v>46440050500</v>
      </c>
      <c r="R44" s="143">
        <v>46440050500</v>
      </c>
    </row>
    <row r="45" spans="1:18" ht="11.25" customHeight="1" x14ac:dyDescent="0.2">
      <c r="A45" s="224">
        <v>16</v>
      </c>
      <c r="B45" s="453" t="s">
        <v>775</v>
      </c>
      <c r="C45" s="1241" t="s">
        <v>776</v>
      </c>
      <c r="D45" s="433">
        <v>0</v>
      </c>
      <c r="E45" s="433">
        <v>0.72</v>
      </c>
      <c r="F45" s="1223">
        <v>0.72</v>
      </c>
      <c r="G45" s="100">
        <v>0.72</v>
      </c>
      <c r="H45" s="1224" t="s">
        <v>42</v>
      </c>
      <c r="I45" s="86"/>
      <c r="J45" s="86"/>
      <c r="K45" s="86"/>
      <c r="L45" s="86"/>
      <c r="M45" s="86"/>
      <c r="N45" s="86"/>
      <c r="O45" s="86"/>
      <c r="P45" s="86"/>
      <c r="Q45" s="1225">
        <v>46440050516</v>
      </c>
      <c r="R45" s="143">
        <v>46440050516</v>
      </c>
    </row>
    <row r="46" spans="1:18" ht="6" customHeight="1" x14ac:dyDescent="0.2"/>
    <row r="47" spans="1:18" ht="12.75" customHeight="1" x14ac:dyDescent="0.2">
      <c r="A47" s="1201" t="s">
        <v>286</v>
      </c>
      <c r="B47" s="64"/>
      <c r="C47" s="65"/>
      <c r="D47" s="65"/>
      <c r="E47" s="66"/>
      <c r="F47" s="67">
        <f>SUM(F11:F45)</f>
        <v>22.16</v>
      </c>
      <c r="G47" s="1202"/>
      <c r="H47" s="68"/>
      <c r="I47" s="16"/>
      <c r="J47" s="69"/>
      <c r="K47" s="70" t="s">
        <v>46</v>
      </c>
      <c r="L47" s="168">
        <f>SUM(L11:L46)</f>
        <v>54.5</v>
      </c>
      <c r="M47" s="71">
        <f>SUM(M11:M46)</f>
        <v>324</v>
      </c>
      <c r="N47" s="62"/>
      <c r="O47" s="70" t="s">
        <v>1</v>
      </c>
      <c r="P47" s="71">
        <f>SUM(P11:P12)</f>
        <v>0</v>
      </c>
      <c r="Q47" s="62"/>
    </row>
    <row r="48" spans="1:18" ht="12.75" customHeight="1" x14ac:dyDescent="0.2">
      <c r="A48" s="72" t="s">
        <v>47</v>
      </c>
      <c r="B48" s="73"/>
      <c r="C48" s="74"/>
      <c r="D48" s="74"/>
      <c r="E48" s="75"/>
      <c r="F48" s="955">
        <f>SUMIF(H11:H45,"melnais",F11:F45)</f>
        <v>1.8200000000000003</v>
      </c>
      <c r="G48" s="1203"/>
      <c r="H48" s="76"/>
      <c r="I48" s="77"/>
      <c r="J48" s="62"/>
      <c r="K48" s="62"/>
      <c r="L48" s="78"/>
      <c r="M48" s="78"/>
      <c r="N48" s="62"/>
      <c r="O48" s="62"/>
      <c r="P48" s="62"/>
      <c r="Q48" s="62"/>
    </row>
    <row r="49" spans="1:18" ht="12.75" customHeight="1" x14ac:dyDescent="0.2">
      <c r="A49" s="72" t="s">
        <v>48</v>
      </c>
      <c r="B49" s="73"/>
      <c r="C49" s="74"/>
      <c r="D49" s="74"/>
      <c r="E49" s="75"/>
      <c r="F49" s="955">
        <f>SUMIF(H11:H45,"bruģis",F11:F45)</f>
        <v>0</v>
      </c>
      <c r="G49" s="1203"/>
      <c r="I49" s="16"/>
      <c r="J49" s="62"/>
      <c r="N49" s="62"/>
      <c r="O49" s="62"/>
      <c r="P49" s="62"/>
      <c r="Q49" s="62"/>
    </row>
    <row r="50" spans="1:18" ht="12.75" customHeight="1" x14ac:dyDescent="0.2">
      <c r="A50" s="72" t="s">
        <v>49</v>
      </c>
      <c r="B50" s="73"/>
      <c r="C50" s="74"/>
      <c r="D50" s="74"/>
      <c r="E50" s="75"/>
      <c r="F50" s="955">
        <f>SUMIF(H11:H45,"grants",F11:F45)</f>
        <v>18.88</v>
      </c>
      <c r="G50" s="1203"/>
      <c r="I50" s="16"/>
      <c r="J50" s="62"/>
      <c r="N50" s="62"/>
      <c r="O50" s="62"/>
      <c r="P50" s="62"/>
      <c r="Q50" s="62"/>
    </row>
    <row r="51" spans="1:18" ht="12.75" customHeight="1" x14ac:dyDescent="0.2">
      <c r="A51" s="72" t="s">
        <v>50</v>
      </c>
      <c r="B51" s="73"/>
      <c r="C51" s="74"/>
      <c r="D51" s="74"/>
      <c r="E51" s="75"/>
      <c r="F51" s="955">
        <f>SUMIF(H11:H45,"cits segums",F11:F45)</f>
        <v>1.46</v>
      </c>
      <c r="G51" s="1203"/>
      <c r="H51" s="77"/>
      <c r="I51" s="16"/>
      <c r="J51" s="79"/>
      <c r="N51" s="62"/>
      <c r="O51" s="62"/>
      <c r="P51" s="62"/>
      <c r="Q51" s="62"/>
    </row>
    <row r="52" spans="1:18" ht="5.25" customHeight="1" x14ac:dyDescent="0.2">
      <c r="D52" s="9"/>
      <c r="E52" s="9"/>
      <c r="F52" s="80"/>
      <c r="G52" s="80"/>
      <c r="H52" s="60"/>
      <c r="I52" s="16"/>
      <c r="J52" s="62"/>
      <c r="N52" s="62"/>
      <c r="O52" s="62"/>
      <c r="P52" s="62"/>
      <c r="Q52" s="62"/>
    </row>
    <row r="53" spans="1:18" ht="12.75" customHeight="1" x14ac:dyDescent="0.2">
      <c r="A53" s="5"/>
      <c r="B53" s="5"/>
      <c r="C53" s="6" t="s">
        <v>51</v>
      </c>
      <c r="D53" s="1720" t="str">
        <f>KOPA!$A$31</f>
        <v>2022.gada 18.oktobris</v>
      </c>
      <c r="E53" s="1720"/>
      <c r="F53" s="1720"/>
      <c r="G53" s="82"/>
      <c r="H53" s="81"/>
      <c r="I53" s="81"/>
      <c r="J53" s="82"/>
      <c r="K53" s="82"/>
      <c r="O53" s="62"/>
      <c r="P53" s="1738" t="s">
        <v>572</v>
      </c>
      <c r="Q53" s="1738"/>
      <c r="R53" s="1738"/>
    </row>
    <row r="54" spans="1:18" ht="12.75" customHeight="1" x14ac:dyDescent="0.2">
      <c r="A54" s="5"/>
      <c r="B54" s="5"/>
      <c r="C54" s="6" t="s">
        <v>52</v>
      </c>
      <c r="D54" s="1720" t="s">
        <v>53</v>
      </c>
      <c r="E54" s="1720"/>
      <c r="F54" s="1720"/>
      <c r="G54" s="1720"/>
      <c r="H54" s="1720"/>
      <c r="I54" s="1720"/>
      <c r="J54" s="1720"/>
      <c r="K54" s="1720"/>
      <c r="M54" s="83"/>
      <c r="N54" s="83"/>
      <c r="O54" s="62"/>
      <c r="P54" s="1738"/>
      <c r="Q54" s="1738"/>
      <c r="R54" s="1738"/>
    </row>
    <row r="55" spans="1:18" ht="12.75" customHeight="1" x14ac:dyDescent="0.2">
      <c r="A55" s="5"/>
      <c r="B55" s="5"/>
      <c r="C55" s="6"/>
      <c r="D55" s="1721" t="s">
        <v>54</v>
      </c>
      <c r="E55" s="1721"/>
      <c r="F55" s="1721"/>
      <c r="G55" s="1721"/>
      <c r="H55" s="1721"/>
      <c r="I55" s="1721"/>
      <c r="J55" s="1721"/>
      <c r="K55" s="1721"/>
      <c r="M55" s="1722" t="s">
        <v>55</v>
      </c>
      <c r="N55" s="1722"/>
      <c r="O55" s="62"/>
      <c r="P55" s="1738"/>
      <c r="Q55" s="1738"/>
      <c r="R55" s="1738"/>
    </row>
    <row r="56" spans="1:18" ht="12.75" customHeight="1" x14ac:dyDescent="0.2">
      <c r="A56" s="5"/>
      <c r="B56" s="5"/>
      <c r="C56" s="6" t="s">
        <v>51</v>
      </c>
      <c r="D56" s="1728" t="str">
        <f>D53</f>
        <v>2022.gada 18.oktobris</v>
      </c>
      <c r="E56" s="1728"/>
      <c r="F56" s="1728"/>
      <c r="G56" s="82"/>
      <c r="H56" s="81"/>
      <c r="I56" s="81"/>
      <c r="J56" s="82"/>
      <c r="K56" s="82"/>
      <c r="O56" s="62"/>
      <c r="P56" s="62"/>
      <c r="Q56" s="62"/>
    </row>
    <row r="57" spans="1:18" ht="12.75" customHeight="1" x14ac:dyDescent="0.2">
      <c r="A57" s="5"/>
      <c r="B57" s="5"/>
      <c r="C57" s="6" t="s">
        <v>56</v>
      </c>
      <c r="D57" s="1720" t="str">
        <f>KOPA!$N$31</f>
        <v>Dobeles novada domes priekšsēdētājs Ivars Gorskis</v>
      </c>
      <c r="E57" s="1720"/>
      <c r="F57" s="1720"/>
      <c r="G57" s="1720"/>
      <c r="H57" s="1720"/>
      <c r="I57" s="1720"/>
      <c r="J57" s="1720"/>
      <c r="K57" s="1720"/>
      <c r="M57" s="83"/>
      <c r="N57" s="83"/>
      <c r="O57" s="62"/>
      <c r="P57" s="62"/>
      <c r="Q57" s="62"/>
    </row>
    <row r="58" spans="1:18" ht="12.75" customHeight="1" x14ac:dyDescent="0.2">
      <c r="A58" s="5"/>
      <c r="B58" s="5"/>
      <c r="C58" s="6"/>
      <c r="D58" s="1721" t="s">
        <v>54</v>
      </c>
      <c r="E58" s="1721"/>
      <c r="F58" s="1721"/>
      <c r="G58" s="1721"/>
      <c r="H58" s="1721"/>
      <c r="I58" s="1721"/>
      <c r="J58" s="1721"/>
      <c r="K58" s="1721"/>
      <c r="M58" s="1722" t="s">
        <v>55</v>
      </c>
      <c r="N58" s="1722"/>
      <c r="O58" s="62"/>
      <c r="P58" s="62"/>
      <c r="Q58" s="62"/>
    </row>
    <row r="59" spans="1:18" ht="12.75" customHeight="1" x14ac:dyDescent="0.2">
      <c r="A59" s="5"/>
      <c r="B59" s="5"/>
      <c r="C59" s="6" t="s">
        <v>51</v>
      </c>
      <c r="D59" s="84" t="s">
        <v>57</v>
      </c>
      <c r="E59" s="84"/>
      <c r="F59" s="84"/>
      <c r="G59" s="81"/>
      <c r="H59" s="81"/>
      <c r="I59" s="81"/>
      <c r="J59" s="82"/>
      <c r="K59" s="82"/>
      <c r="O59" s="62"/>
      <c r="P59" s="62"/>
      <c r="Q59" s="62"/>
    </row>
    <row r="60" spans="1:18" ht="12.75" customHeight="1" x14ac:dyDescent="0.2">
      <c r="A60" s="5"/>
      <c r="B60" s="5"/>
      <c r="C60" s="6" t="s">
        <v>58</v>
      </c>
      <c r="D60" s="1720" t="s">
        <v>1088</v>
      </c>
      <c r="E60" s="1720"/>
      <c r="F60" s="1720"/>
      <c r="G60" s="1720"/>
      <c r="H60" s="1720"/>
      <c r="I60" s="1720"/>
      <c r="J60" s="1720"/>
      <c r="K60" s="1720"/>
      <c r="M60" s="83"/>
      <c r="N60" s="83"/>
      <c r="O60" s="62"/>
      <c r="P60" s="62"/>
      <c r="Q60" s="62"/>
    </row>
    <row r="61" spans="1:18" ht="12.75" customHeight="1" x14ac:dyDescent="0.2">
      <c r="D61" s="1721" t="s">
        <v>54</v>
      </c>
      <c r="E61" s="1721"/>
      <c r="F61" s="1721"/>
      <c r="G61" s="1721"/>
      <c r="H61" s="1721"/>
      <c r="I61" s="1721"/>
      <c r="J61" s="1721"/>
      <c r="K61" s="1721"/>
      <c r="M61" s="1722" t="s">
        <v>55</v>
      </c>
      <c r="N61" s="1722"/>
    </row>
  </sheetData>
  <mergeCells count="40"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R8:R9"/>
    <mergeCell ref="I8:I9"/>
    <mergeCell ref="J8:K8"/>
    <mergeCell ref="L8:L9"/>
    <mergeCell ref="M8:M9"/>
    <mergeCell ref="N8:N9"/>
    <mergeCell ref="O8:O9"/>
    <mergeCell ref="Q8:Q9"/>
    <mergeCell ref="B10:C10"/>
    <mergeCell ref="F10:G10"/>
    <mergeCell ref="D8:E8"/>
    <mergeCell ref="F8:G8"/>
    <mergeCell ref="H8:H9"/>
    <mergeCell ref="C22:C23"/>
    <mergeCell ref="C27:C28"/>
    <mergeCell ref="C31:C32"/>
    <mergeCell ref="C37:C38"/>
    <mergeCell ref="K37:K38"/>
    <mergeCell ref="P53:R55"/>
    <mergeCell ref="D54:K54"/>
    <mergeCell ref="D55:K55"/>
    <mergeCell ref="M55:N55"/>
    <mergeCell ref="D57:K57"/>
    <mergeCell ref="D56:F56"/>
    <mergeCell ref="D53:F53"/>
    <mergeCell ref="D58:K58"/>
    <mergeCell ref="M58:N58"/>
    <mergeCell ref="D60:K60"/>
    <mergeCell ref="D61:K61"/>
    <mergeCell ref="M61:N61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  <rowBreaks count="1" manualBreakCount="1">
    <brk id="4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7C58C-AF81-4252-8FB3-4B75B5B0D345}">
  <sheetPr codeName="Sheet9"/>
  <dimension ref="A1:T55"/>
  <sheetViews>
    <sheetView showGridLines="0" view="pageLayout" zoomScaleNormal="100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01" t="s">
        <v>14</v>
      </c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02" t="s">
        <v>777</v>
      </c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03"/>
      <c r="B5" s="1703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</row>
    <row r="6" spans="1:20" ht="12.75" customHeight="1" x14ac:dyDescent="0.2">
      <c r="A6" s="1717" t="s">
        <v>20</v>
      </c>
      <c r="B6" s="1707" t="s">
        <v>21</v>
      </c>
      <c r="C6" s="1731"/>
      <c r="D6" s="1704" t="s">
        <v>22</v>
      </c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6"/>
      <c r="Q6" s="1707" t="s">
        <v>23</v>
      </c>
      <c r="R6" s="1708"/>
    </row>
    <row r="7" spans="1:20" ht="12.75" customHeight="1" x14ac:dyDescent="0.2">
      <c r="A7" s="1717"/>
      <c r="B7" s="1732"/>
      <c r="C7" s="1733"/>
      <c r="D7" s="1711" t="s">
        <v>24</v>
      </c>
      <c r="E7" s="1711"/>
      <c r="F7" s="1711"/>
      <c r="G7" s="1711"/>
      <c r="H7" s="1711"/>
      <c r="I7" s="1712" t="s">
        <v>25</v>
      </c>
      <c r="J7" s="1712"/>
      <c r="K7" s="1712"/>
      <c r="L7" s="1712"/>
      <c r="M7" s="1712"/>
      <c r="N7" s="1712"/>
      <c r="O7" s="1712"/>
      <c r="P7" s="1713" t="s">
        <v>26</v>
      </c>
      <c r="Q7" s="1709"/>
      <c r="R7" s="1710"/>
    </row>
    <row r="8" spans="1:20" ht="15.2" customHeight="1" x14ac:dyDescent="0.2">
      <c r="A8" s="1717"/>
      <c r="B8" s="1732"/>
      <c r="C8" s="1733"/>
      <c r="D8" s="1711" t="s">
        <v>27</v>
      </c>
      <c r="E8" s="1711"/>
      <c r="F8" s="1718" t="s">
        <v>636</v>
      </c>
      <c r="G8" s="1719"/>
      <c r="H8" s="1717" t="s">
        <v>28</v>
      </c>
      <c r="I8" s="1712" t="s">
        <v>29</v>
      </c>
      <c r="J8" s="1712" t="s">
        <v>30</v>
      </c>
      <c r="K8" s="1712"/>
      <c r="L8" s="1716" t="s">
        <v>31</v>
      </c>
      <c r="M8" s="1716" t="s">
        <v>32</v>
      </c>
      <c r="N8" s="1716" t="s">
        <v>33</v>
      </c>
      <c r="O8" s="1716" t="s">
        <v>34</v>
      </c>
      <c r="P8" s="1714"/>
      <c r="Q8" s="1714" t="s">
        <v>35</v>
      </c>
      <c r="R8" s="1699" t="s">
        <v>36</v>
      </c>
    </row>
    <row r="9" spans="1:20" ht="33.75" customHeight="1" x14ac:dyDescent="0.2">
      <c r="A9" s="1717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17"/>
      <c r="I9" s="1712"/>
      <c r="J9" s="18" t="s">
        <v>39</v>
      </c>
      <c r="K9" s="18" t="s">
        <v>40</v>
      </c>
      <c r="L9" s="1716"/>
      <c r="M9" s="1716"/>
      <c r="N9" s="1716"/>
      <c r="O9" s="1716"/>
      <c r="P9" s="1715"/>
      <c r="Q9" s="1715"/>
      <c r="R9" s="1700"/>
    </row>
    <row r="10" spans="1:20" s="22" customFormat="1" ht="12" customHeight="1" x14ac:dyDescent="0.2">
      <c r="A10" s="19">
        <v>1</v>
      </c>
      <c r="B10" s="1723">
        <v>2</v>
      </c>
      <c r="C10" s="1724"/>
      <c r="D10" s="19">
        <v>3</v>
      </c>
      <c r="E10" s="19">
        <v>4</v>
      </c>
      <c r="F10" s="1723">
        <v>5</v>
      </c>
      <c r="G10" s="1724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ht="11.25" customHeight="1" x14ac:dyDescent="0.2">
      <c r="A11" s="92">
        <v>1</v>
      </c>
      <c r="B11" s="278" t="s">
        <v>778</v>
      </c>
      <c r="C11" s="1242" t="s">
        <v>779</v>
      </c>
      <c r="D11" s="433">
        <v>0</v>
      </c>
      <c r="E11" s="433">
        <v>0.37</v>
      </c>
      <c r="F11" s="99">
        <v>0.37</v>
      </c>
      <c r="G11" s="100">
        <v>0.37</v>
      </c>
      <c r="H11" s="1224" t="s">
        <v>42</v>
      </c>
      <c r="I11" s="86"/>
      <c r="J11" s="86"/>
      <c r="K11" s="86"/>
      <c r="L11" s="86"/>
      <c r="M11" s="86"/>
      <c r="N11" s="86"/>
      <c r="O11" s="86"/>
      <c r="P11" s="86"/>
      <c r="Q11" s="1225">
        <v>46440010148</v>
      </c>
      <c r="R11" s="143">
        <v>46440010148</v>
      </c>
    </row>
    <row r="12" spans="1:20" ht="11.25" customHeight="1" x14ac:dyDescent="0.2">
      <c r="A12" s="107">
        <v>2</v>
      </c>
      <c r="B12" s="446" t="s">
        <v>780</v>
      </c>
      <c r="C12" s="1222" t="s">
        <v>781</v>
      </c>
      <c r="D12" s="1217">
        <v>0</v>
      </c>
      <c r="E12" s="1217">
        <v>0.44</v>
      </c>
      <c r="F12" s="211">
        <v>0.44</v>
      </c>
      <c r="G12" s="212">
        <v>0.44</v>
      </c>
      <c r="H12" s="1219" t="s">
        <v>42</v>
      </c>
      <c r="I12" s="32"/>
      <c r="J12" s="32"/>
      <c r="K12" s="32"/>
      <c r="L12" s="32"/>
      <c r="M12" s="32"/>
      <c r="N12" s="32"/>
      <c r="O12" s="32"/>
      <c r="P12" s="32"/>
      <c r="Q12" s="1220">
        <v>46440010154</v>
      </c>
      <c r="R12" s="445">
        <v>46440010154</v>
      </c>
    </row>
    <row r="13" spans="1:20" ht="11.25" customHeight="1" x14ac:dyDescent="0.2">
      <c r="A13" s="92">
        <v>3</v>
      </c>
      <c r="B13" s="278" t="s">
        <v>782</v>
      </c>
      <c r="C13" s="1243" t="s">
        <v>783</v>
      </c>
      <c r="D13" s="433">
        <v>0</v>
      </c>
      <c r="E13" s="433">
        <v>0.28999999999999998</v>
      </c>
      <c r="F13" s="99">
        <v>0.28999999999999998</v>
      </c>
      <c r="G13" s="100">
        <v>0.28999999999999998</v>
      </c>
      <c r="H13" s="1224" t="s">
        <v>42</v>
      </c>
      <c r="I13" s="86"/>
      <c r="J13" s="86"/>
      <c r="K13" s="86"/>
      <c r="L13" s="86"/>
      <c r="M13" s="86"/>
      <c r="N13" s="86"/>
      <c r="O13" s="86"/>
      <c r="P13" s="86"/>
      <c r="Q13" s="1225">
        <v>46440020059</v>
      </c>
      <c r="R13" s="143">
        <v>46440020059</v>
      </c>
    </row>
    <row r="14" spans="1:20" ht="23.1" customHeight="1" x14ac:dyDescent="0.2">
      <c r="A14" s="107">
        <v>4</v>
      </c>
      <c r="B14" s="33" t="s">
        <v>784</v>
      </c>
      <c r="C14" s="1244" t="s">
        <v>785</v>
      </c>
      <c r="D14" s="1217">
        <v>0</v>
      </c>
      <c r="E14" s="1217">
        <v>0.5</v>
      </c>
      <c r="F14" s="211">
        <v>0.5</v>
      </c>
      <c r="G14" s="212">
        <v>0.5</v>
      </c>
      <c r="H14" s="1236" t="s">
        <v>42</v>
      </c>
      <c r="I14" s="32"/>
      <c r="J14" s="32"/>
      <c r="K14" s="32"/>
      <c r="L14" s="32"/>
      <c r="M14" s="32"/>
      <c r="N14" s="32"/>
      <c r="O14" s="32"/>
      <c r="P14" s="32"/>
      <c r="Q14" s="32" t="s">
        <v>76</v>
      </c>
      <c r="R14" s="32" t="s">
        <v>76</v>
      </c>
    </row>
    <row r="15" spans="1:20" ht="11.25" customHeight="1" x14ac:dyDescent="0.2">
      <c r="A15" s="92">
        <v>5</v>
      </c>
      <c r="B15" s="278" t="s">
        <v>786</v>
      </c>
      <c r="C15" s="441" t="s">
        <v>787</v>
      </c>
      <c r="D15" s="433">
        <v>0</v>
      </c>
      <c r="E15" s="433">
        <v>0.22</v>
      </c>
      <c r="F15" s="99">
        <v>0.22</v>
      </c>
      <c r="G15" s="100">
        <v>0.22</v>
      </c>
      <c r="H15" s="1224" t="s">
        <v>10</v>
      </c>
      <c r="I15" s="86"/>
      <c r="J15" s="86"/>
      <c r="K15" s="86"/>
      <c r="L15" s="86"/>
      <c r="M15" s="86"/>
      <c r="N15" s="86"/>
      <c r="O15" s="86"/>
      <c r="P15" s="86"/>
      <c r="Q15" s="1225">
        <v>46440030132</v>
      </c>
      <c r="R15" s="143">
        <v>46440030132</v>
      </c>
    </row>
    <row r="16" spans="1:20" ht="11.25" customHeight="1" x14ac:dyDescent="0.2">
      <c r="A16" s="107">
        <v>6</v>
      </c>
      <c r="B16" s="446" t="s">
        <v>788</v>
      </c>
      <c r="C16" s="1228" t="s">
        <v>789</v>
      </c>
      <c r="D16" s="1217">
        <v>0</v>
      </c>
      <c r="E16" s="1217">
        <v>1.03</v>
      </c>
      <c r="F16" s="211">
        <v>1.03</v>
      </c>
      <c r="G16" s="212">
        <v>1.03</v>
      </c>
      <c r="H16" s="1219" t="s">
        <v>42</v>
      </c>
      <c r="I16" s="32"/>
      <c r="J16" s="32"/>
      <c r="K16" s="32"/>
      <c r="L16" s="32"/>
      <c r="M16" s="32"/>
      <c r="N16" s="32"/>
      <c r="O16" s="32"/>
      <c r="P16" s="32"/>
      <c r="Q16" s="1220">
        <v>46440030132</v>
      </c>
      <c r="R16" s="445">
        <v>46440030132</v>
      </c>
    </row>
    <row r="17" spans="1:18" ht="11.25" customHeight="1" x14ac:dyDescent="0.2">
      <c r="A17" s="248">
        <v>7</v>
      </c>
      <c r="B17" s="304" t="s">
        <v>790</v>
      </c>
      <c r="C17" s="1226" t="s">
        <v>791</v>
      </c>
      <c r="D17" s="426">
        <v>0</v>
      </c>
      <c r="E17" s="426">
        <v>0.28000000000000003</v>
      </c>
      <c r="F17" s="26">
        <v>0.28000000000000003</v>
      </c>
      <c r="G17" s="27"/>
      <c r="H17" s="1199" t="s">
        <v>42</v>
      </c>
      <c r="I17" s="110"/>
      <c r="J17" s="110"/>
      <c r="K17" s="110"/>
      <c r="L17" s="110"/>
      <c r="M17" s="110"/>
      <c r="N17" s="110"/>
      <c r="O17" s="110"/>
      <c r="P17" s="110"/>
      <c r="Q17" s="1200">
        <v>46440030138</v>
      </c>
      <c r="R17" s="121">
        <v>46440030138</v>
      </c>
    </row>
    <row r="18" spans="1:18" ht="11.25" customHeight="1" x14ac:dyDescent="0.2">
      <c r="A18" s="224"/>
      <c r="B18" s="453"/>
      <c r="C18" s="1193"/>
      <c r="D18" s="430">
        <v>0.28000000000000003</v>
      </c>
      <c r="E18" s="430">
        <v>0.76</v>
      </c>
      <c r="F18" s="43">
        <v>0.48</v>
      </c>
      <c r="G18" s="44">
        <v>0.76</v>
      </c>
      <c r="H18" s="1196" t="s">
        <v>42</v>
      </c>
      <c r="I18" s="583"/>
      <c r="J18" s="583"/>
      <c r="K18" s="583"/>
      <c r="L18" s="583"/>
      <c r="M18" s="583"/>
      <c r="N18" s="583"/>
      <c r="O18" s="583"/>
      <c r="P18" s="583"/>
      <c r="Q18" s="1197">
        <v>46440060060</v>
      </c>
      <c r="R18" s="134">
        <v>46440060060</v>
      </c>
    </row>
    <row r="19" spans="1:18" ht="11.25" customHeight="1" x14ac:dyDescent="0.2">
      <c r="A19" s="92">
        <v>8</v>
      </c>
      <c r="B19" s="278" t="s">
        <v>792</v>
      </c>
      <c r="C19" s="1243" t="s">
        <v>793</v>
      </c>
      <c r="D19" s="433">
        <v>0</v>
      </c>
      <c r="E19" s="433">
        <v>0.53</v>
      </c>
      <c r="F19" s="99">
        <v>0.53</v>
      </c>
      <c r="G19" s="100">
        <v>0.53</v>
      </c>
      <c r="H19" s="1224" t="s">
        <v>10</v>
      </c>
      <c r="I19" s="86"/>
      <c r="J19" s="86"/>
      <c r="K19" s="86"/>
      <c r="L19" s="86"/>
      <c r="M19" s="86"/>
      <c r="N19" s="86"/>
      <c r="O19" s="86"/>
      <c r="P19" s="86"/>
      <c r="Q19" s="1225">
        <v>46440050489</v>
      </c>
      <c r="R19" s="143">
        <v>46440050489</v>
      </c>
    </row>
    <row r="20" spans="1:18" ht="11.25" customHeight="1" x14ac:dyDescent="0.2">
      <c r="A20" s="107">
        <v>9</v>
      </c>
      <c r="B20" s="446" t="s">
        <v>794</v>
      </c>
      <c r="C20" s="1245" t="s">
        <v>795</v>
      </c>
      <c r="D20" s="1217">
        <v>0</v>
      </c>
      <c r="E20" s="1217">
        <v>0.35</v>
      </c>
      <c r="F20" s="211">
        <v>0.35</v>
      </c>
      <c r="G20" s="212">
        <v>0.35</v>
      </c>
      <c r="H20" s="1219" t="s">
        <v>42</v>
      </c>
      <c r="I20" s="32"/>
      <c r="J20" s="32"/>
      <c r="K20" s="32"/>
      <c r="L20" s="32"/>
      <c r="M20" s="32"/>
      <c r="N20" s="32"/>
      <c r="O20" s="32"/>
      <c r="P20" s="32"/>
      <c r="Q20" s="1220">
        <v>46440050493</v>
      </c>
      <c r="R20" s="445">
        <v>46440050493</v>
      </c>
    </row>
    <row r="21" spans="1:18" ht="11.25" customHeight="1" x14ac:dyDescent="0.2">
      <c r="A21" s="92">
        <v>10</v>
      </c>
      <c r="B21" s="278" t="s">
        <v>796</v>
      </c>
      <c r="C21" s="441" t="s">
        <v>797</v>
      </c>
      <c r="D21" s="433">
        <v>0</v>
      </c>
      <c r="E21" s="433">
        <v>1.24</v>
      </c>
      <c r="F21" s="99">
        <v>1.24</v>
      </c>
      <c r="G21" s="100">
        <v>1.24</v>
      </c>
      <c r="H21" s="1224" t="s">
        <v>42</v>
      </c>
      <c r="I21" s="86"/>
      <c r="J21" s="86"/>
      <c r="K21" s="86"/>
      <c r="L21" s="86"/>
      <c r="M21" s="86"/>
      <c r="N21" s="86"/>
      <c r="O21" s="86"/>
      <c r="P21" s="86"/>
      <c r="Q21" s="1225">
        <v>46440050492</v>
      </c>
      <c r="R21" s="143">
        <v>46440050492</v>
      </c>
    </row>
    <row r="22" spans="1:18" ht="11.25" customHeight="1" x14ac:dyDescent="0.2">
      <c r="A22" s="248">
        <v>11</v>
      </c>
      <c r="B22" s="304" t="s">
        <v>798</v>
      </c>
      <c r="C22" s="1246" t="s">
        <v>799</v>
      </c>
      <c r="D22" s="503">
        <v>0</v>
      </c>
      <c r="E22" s="503">
        <v>0.47</v>
      </c>
      <c r="F22" s="231">
        <v>0.47</v>
      </c>
      <c r="G22" s="232"/>
      <c r="H22" s="1205" t="s">
        <v>42</v>
      </c>
      <c r="I22" s="221"/>
      <c r="J22" s="221"/>
      <c r="K22" s="221"/>
      <c r="L22" s="221"/>
      <c r="M22" s="221"/>
      <c r="N22" s="221"/>
      <c r="O22" s="221"/>
      <c r="P22" s="221"/>
      <c r="Q22" s="1206">
        <v>46440050494</v>
      </c>
      <c r="R22" s="1207">
        <v>46440050392</v>
      </c>
    </row>
    <row r="23" spans="1:18" ht="11.25" customHeight="1" x14ac:dyDescent="0.2">
      <c r="A23" s="224"/>
      <c r="B23" s="453"/>
      <c r="C23" s="1193"/>
      <c r="D23" s="430">
        <v>0.47</v>
      </c>
      <c r="E23" s="430">
        <v>0.56999999999999995</v>
      </c>
      <c r="F23" s="43">
        <v>0.1</v>
      </c>
      <c r="G23" s="44">
        <v>0.56999999999999995</v>
      </c>
      <c r="H23" s="1196" t="s">
        <v>10</v>
      </c>
      <c r="I23" s="583"/>
      <c r="J23" s="583"/>
      <c r="K23" s="583"/>
      <c r="L23" s="583"/>
      <c r="M23" s="583"/>
      <c r="N23" s="583"/>
      <c r="O23" s="583"/>
      <c r="P23" s="583"/>
      <c r="Q23" s="1197">
        <v>46440050494</v>
      </c>
      <c r="R23" s="1197">
        <v>46440050392</v>
      </c>
    </row>
    <row r="24" spans="1:18" ht="11.25" customHeight="1" x14ac:dyDescent="0.2">
      <c r="A24" s="92">
        <v>12</v>
      </c>
      <c r="B24" s="278" t="s">
        <v>800</v>
      </c>
      <c r="C24" s="1216" t="s">
        <v>801</v>
      </c>
      <c r="D24" s="433">
        <v>0</v>
      </c>
      <c r="E24" s="433">
        <v>0.52</v>
      </c>
      <c r="F24" s="99">
        <v>0.52</v>
      </c>
      <c r="G24" s="100">
        <v>0.52</v>
      </c>
      <c r="H24" s="1224" t="s">
        <v>42</v>
      </c>
      <c r="I24" s="86"/>
      <c r="J24" s="86"/>
      <c r="K24" s="86"/>
      <c r="L24" s="86"/>
      <c r="M24" s="86"/>
      <c r="N24" s="86"/>
      <c r="O24" s="86"/>
      <c r="P24" s="86"/>
      <c r="Q24" s="1225">
        <v>46440050513</v>
      </c>
      <c r="R24" s="143">
        <v>46440050513</v>
      </c>
    </row>
    <row r="25" spans="1:18" ht="11.25" customHeight="1" x14ac:dyDescent="0.2">
      <c r="A25" s="92">
        <v>13</v>
      </c>
      <c r="B25" s="278" t="s">
        <v>802</v>
      </c>
      <c r="C25" s="1247" t="s">
        <v>803</v>
      </c>
      <c r="D25" s="433">
        <v>0</v>
      </c>
      <c r="E25" s="433">
        <v>0.13</v>
      </c>
      <c r="F25" s="99">
        <v>0.13</v>
      </c>
      <c r="G25" s="100">
        <v>0.13</v>
      </c>
      <c r="H25" s="1224" t="s">
        <v>44</v>
      </c>
      <c r="I25" s="86"/>
      <c r="J25" s="86"/>
      <c r="K25" s="86"/>
      <c r="L25" s="86"/>
      <c r="M25" s="86"/>
      <c r="N25" s="86"/>
      <c r="O25" s="86"/>
      <c r="P25" s="86"/>
      <c r="Q25" s="1225">
        <v>46440050550</v>
      </c>
      <c r="R25" s="143">
        <v>46440050549</v>
      </c>
    </row>
    <row r="26" spans="1:18" ht="11.25" customHeight="1" x14ac:dyDescent="0.2">
      <c r="A26" s="248">
        <v>14</v>
      </c>
      <c r="B26" s="304" t="s">
        <v>804</v>
      </c>
      <c r="C26" s="1226" t="s">
        <v>805</v>
      </c>
      <c r="D26" s="503">
        <v>0</v>
      </c>
      <c r="E26" s="503">
        <v>0.16</v>
      </c>
      <c r="F26" s="231">
        <v>0.16</v>
      </c>
      <c r="G26" s="232"/>
      <c r="H26" s="1205" t="s">
        <v>44</v>
      </c>
      <c r="I26" s="221"/>
      <c r="J26" s="221"/>
      <c r="K26" s="221"/>
      <c r="L26" s="221"/>
      <c r="M26" s="221"/>
      <c r="N26" s="221"/>
      <c r="O26" s="221"/>
      <c r="P26" s="221"/>
      <c r="Q26" s="1206">
        <v>46440050504</v>
      </c>
      <c r="R26" s="1207">
        <v>46440050504</v>
      </c>
    </row>
    <row r="27" spans="1:18" ht="11.25" customHeight="1" x14ac:dyDescent="0.2">
      <c r="A27" s="107"/>
      <c r="B27" s="446"/>
      <c r="C27" s="1248"/>
      <c r="D27" s="466">
        <v>0.16</v>
      </c>
      <c r="E27" s="466">
        <v>0.5</v>
      </c>
      <c r="F27" s="35">
        <v>0.34</v>
      </c>
      <c r="G27" s="36"/>
      <c r="H27" s="1190" t="s">
        <v>42</v>
      </c>
      <c r="I27" s="1191"/>
      <c r="J27" s="1191"/>
      <c r="K27" s="1191"/>
      <c r="L27" s="1191"/>
      <c r="M27" s="1191"/>
      <c r="N27" s="1191"/>
      <c r="O27" s="1191"/>
      <c r="P27" s="1191"/>
      <c r="Q27" s="1192">
        <v>46440050523</v>
      </c>
      <c r="R27" s="128">
        <v>46440050523</v>
      </c>
    </row>
    <row r="28" spans="1:18" ht="11.25" customHeight="1" x14ac:dyDescent="0.2">
      <c r="A28" s="224"/>
      <c r="B28" s="453"/>
      <c r="C28" s="1249"/>
      <c r="D28" s="1208">
        <v>0.5</v>
      </c>
      <c r="E28" s="1208">
        <v>0.72</v>
      </c>
      <c r="F28" s="1250">
        <v>0.22</v>
      </c>
      <c r="G28" s="1210">
        <v>0.72</v>
      </c>
      <c r="H28" s="1211" t="s">
        <v>10</v>
      </c>
      <c r="I28" s="1212"/>
      <c r="J28" s="1212"/>
      <c r="K28" s="1212"/>
      <c r="L28" s="1212"/>
      <c r="M28" s="1212"/>
      <c r="N28" s="1212"/>
      <c r="O28" s="1212"/>
      <c r="P28" s="1212"/>
      <c r="Q28" s="1213">
        <v>46440050523</v>
      </c>
      <c r="R28" s="1214">
        <v>46440050523</v>
      </c>
    </row>
    <row r="29" spans="1:18" ht="11.25" customHeight="1" x14ac:dyDescent="0.2">
      <c r="A29" s="92">
        <v>15</v>
      </c>
      <c r="B29" s="278" t="s">
        <v>806</v>
      </c>
      <c r="C29" s="1247" t="s">
        <v>807</v>
      </c>
      <c r="D29" s="433">
        <v>0</v>
      </c>
      <c r="E29" s="433">
        <v>0.26</v>
      </c>
      <c r="F29" s="99">
        <v>0.26</v>
      </c>
      <c r="G29" s="100">
        <v>0.26</v>
      </c>
      <c r="H29" s="1224" t="s">
        <v>44</v>
      </c>
      <c r="I29" s="86"/>
      <c r="J29" s="86"/>
      <c r="K29" s="86"/>
      <c r="L29" s="86"/>
      <c r="M29" s="86"/>
      <c r="N29" s="86"/>
      <c r="O29" s="86"/>
      <c r="P29" s="86"/>
      <c r="Q29" s="1225">
        <v>46440050504</v>
      </c>
      <c r="R29" s="143">
        <v>46440050504</v>
      </c>
    </row>
    <row r="30" spans="1:18" ht="11.25" customHeight="1" x14ac:dyDescent="0.2">
      <c r="A30" s="248">
        <v>16</v>
      </c>
      <c r="B30" s="304" t="s">
        <v>808</v>
      </c>
      <c r="C30" s="1226" t="s">
        <v>809</v>
      </c>
      <c r="D30" s="503">
        <v>0</v>
      </c>
      <c r="E30" s="503">
        <v>0.15</v>
      </c>
      <c r="F30" s="231">
        <v>0.15</v>
      </c>
      <c r="G30" s="232"/>
      <c r="H30" s="1205" t="s">
        <v>44</v>
      </c>
      <c r="I30" s="221"/>
      <c r="J30" s="221"/>
      <c r="K30" s="221"/>
      <c r="L30" s="221"/>
      <c r="M30" s="221"/>
      <c r="N30" s="221"/>
      <c r="O30" s="221"/>
      <c r="P30" s="221"/>
      <c r="Q30" s="1206">
        <v>46440050503</v>
      </c>
      <c r="R30" s="1207">
        <v>46440050503</v>
      </c>
    </row>
    <row r="31" spans="1:18" ht="11.25" customHeight="1" x14ac:dyDescent="0.2">
      <c r="A31" s="224"/>
      <c r="B31" s="453"/>
      <c r="C31" s="1193"/>
      <c r="D31" s="1208">
        <v>0.15</v>
      </c>
      <c r="E31" s="1208">
        <v>0.3</v>
      </c>
      <c r="F31" s="1250">
        <v>0.15</v>
      </c>
      <c r="G31" s="1210">
        <v>0.3</v>
      </c>
      <c r="H31" s="1211" t="s">
        <v>10</v>
      </c>
      <c r="I31" s="1212"/>
      <c r="J31" s="1212"/>
      <c r="K31" s="1212"/>
      <c r="L31" s="1212"/>
      <c r="M31" s="1212"/>
      <c r="N31" s="1212"/>
      <c r="O31" s="1212"/>
      <c r="P31" s="1212"/>
      <c r="Q31" s="1213">
        <v>46440050503</v>
      </c>
      <c r="R31" s="1214">
        <v>46440050503</v>
      </c>
    </row>
    <row r="32" spans="1:18" ht="23.1" customHeight="1" x14ac:dyDescent="0.2">
      <c r="A32" s="92">
        <v>17</v>
      </c>
      <c r="B32" s="87" t="s">
        <v>810</v>
      </c>
      <c r="C32" s="1251" t="s">
        <v>811</v>
      </c>
      <c r="D32" s="433">
        <v>0</v>
      </c>
      <c r="E32" s="433">
        <v>0.25</v>
      </c>
      <c r="F32" s="99">
        <v>0.25</v>
      </c>
      <c r="G32" s="100">
        <v>0.25</v>
      </c>
      <c r="H32" s="1238" t="s">
        <v>42</v>
      </c>
      <c r="I32" s="86"/>
      <c r="J32" s="86"/>
      <c r="K32" s="86"/>
      <c r="L32" s="86"/>
      <c r="M32" s="86"/>
      <c r="N32" s="86"/>
      <c r="O32" s="86"/>
      <c r="P32" s="86"/>
      <c r="Q32" s="1240">
        <v>46440050519</v>
      </c>
      <c r="R32" s="86">
        <v>46440050519</v>
      </c>
    </row>
    <row r="33" spans="1:18" ht="11.25" customHeight="1" x14ac:dyDescent="0.2">
      <c r="A33" s="248">
        <v>18</v>
      </c>
      <c r="B33" s="304" t="s">
        <v>812</v>
      </c>
      <c r="C33" s="1252" t="s">
        <v>813</v>
      </c>
      <c r="D33" s="503">
        <v>0</v>
      </c>
      <c r="E33" s="503">
        <v>7.0000000000000007E-2</v>
      </c>
      <c r="F33" s="231">
        <v>7.0000000000000007E-2</v>
      </c>
      <c r="G33" s="232"/>
      <c r="H33" s="1253" t="s">
        <v>10</v>
      </c>
      <c r="I33" s="221"/>
      <c r="J33" s="221"/>
      <c r="K33" s="221"/>
      <c r="L33" s="221"/>
      <c r="M33" s="221"/>
      <c r="N33" s="221"/>
      <c r="O33" s="221"/>
      <c r="P33" s="221"/>
      <c r="Q33" s="1254">
        <v>46440050521</v>
      </c>
      <c r="R33" s="221">
        <v>46440050521</v>
      </c>
    </row>
    <row r="34" spans="1:18" ht="11.25" customHeight="1" x14ac:dyDescent="0.2">
      <c r="A34" s="224"/>
      <c r="B34" s="453"/>
      <c r="C34" s="1231"/>
      <c r="D34" s="1208">
        <v>7.0000000000000007E-2</v>
      </c>
      <c r="E34" s="1208">
        <v>0.17</v>
      </c>
      <c r="F34" s="1250">
        <v>0.1</v>
      </c>
      <c r="G34" s="1210">
        <f>F33+F34</f>
        <v>0.17</v>
      </c>
      <c r="H34" s="1255" t="s">
        <v>42</v>
      </c>
      <c r="I34" s="1212"/>
      <c r="J34" s="1212"/>
      <c r="K34" s="1212"/>
      <c r="L34" s="1212"/>
      <c r="M34" s="1212"/>
      <c r="N34" s="1212"/>
      <c r="O34" s="1212"/>
      <c r="P34" s="1212"/>
      <c r="Q34" s="1256">
        <v>46440050521</v>
      </c>
      <c r="R34" s="1212">
        <v>46440050521</v>
      </c>
    </row>
    <row r="35" spans="1:18" ht="11.25" customHeight="1" x14ac:dyDescent="0.2">
      <c r="A35" s="92">
        <v>19</v>
      </c>
      <c r="B35" s="278" t="s">
        <v>814</v>
      </c>
      <c r="C35" s="441" t="s">
        <v>815</v>
      </c>
      <c r="D35" s="433">
        <v>0</v>
      </c>
      <c r="E35" s="433">
        <v>0.13</v>
      </c>
      <c r="F35" s="99">
        <v>0.13</v>
      </c>
      <c r="G35" s="100">
        <v>0.13</v>
      </c>
      <c r="H35" s="1238" t="s">
        <v>42</v>
      </c>
      <c r="I35" s="86"/>
      <c r="J35" s="86"/>
      <c r="K35" s="86"/>
      <c r="L35" s="86"/>
      <c r="M35" s="86"/>
      <c r="N35" s="86"/>
      <c r="O35" s="86"/>
      <c r="P35" s="86"/>
      <c r="Q35" s="1240">
        <v>46440050518</v>
      </c>
      <c r="R35" s="86">
        <v>46440050518</v>
      </c>
    </row>
    <row r="36" spans="1:18" ht="11.25" customHeight="1" x14ac:dyDescent="0.2">
      <c r="A36" s="248">
        <v>20</v>
      </c>
      <c r="B36" s="304" t="s">
        <v>816</v>
      </c>
      <c r="C36" s="1740" t="s">
        <v>817</v>
      </c>
      <c r="D36" s="426">
        <v>0</v>
      </c>
      <c r="E36" s="426">
        <v>0.5</v>
      </c>
      <c r="F36" s="26">
        <v>0.5</v>
      </c>
      <c r="G36" s="27"/>
      <c r="H36" s="1232" t="s">
        <v>42</v>
      </c>
      <c r="I36" s="110"/>
      <c r="J36" s="110"/>
      <c r="K36" s="110"/>
      <c r="L36" s="110"/>
      <c r="M36" s="110"/>
      <c r="N36" s="110"/>
      <c r="O36" s="110"/>
      <c r="P36" s="110"/>
      <c r="Q36" s="110" t="s">
        <v>76</v>
      </c>
      <c r="R36" s="110" t="s">
        <v>76</v>
      </c>
    </row>
    <row r="37" spans="1:18" ht="11.25" customHeight="1" x14ac:dyDescent="0.2">
      <c r="A37" s="224"/>
      <c r="B37" s="453"/>
      <c r="C37" s="1746"/>
      <c r="D37" s="430">
        <v>0.5</v>
      </c>
      <c r="E37" s="430">
        <v>0.98</v>
      </c>
      <c r="F37" s="43">
        <v>0.48</v>
      </c>
      <c r="G37" s="44">
        <v>0.98</v>
      </c>
      <c r="H37" s="1234" t="s">
        <v>42</v>
      </c>
      <c r="I37" s="583"/>
      <c r="J37" s="583"/>
      <c r="K37" s="583"/>
      <c r="L37" s="583"/>
      <c r="M37" s="583"/>
      <c r="N37" s="583"/>
      <c r="O37" s="583"/>
      <c r="P37" s="583"/>
      <c r="Q37" s="1235">
        <v>46440040064</v>
      </c>
      <c r="R37" s="583">
        <v>46440040064</v>
      </c>
    </row>
    <row r="38" spans="1:18" ht="23.1" customHeight="1" x14ac:dyDescent="0.2">
      <c r="A38" s="107">
        <v>21</v>
      </c>
      <c r="B38" s="33" t="s">
        <v>818</v>
      </c>
      <c r="C38" s="1257" t="s">
        <v>819</v>
      </c>
      <c r="D38" s="1217">
        <v>0</v>
      </c>
      <c r="E38" s="1217">
        <v>0.16</v>
      </c>
      <c r="F38" s="211">
        <v>0.16</v>
      </c>
      <c r="G38" s="212">
        <v>0.16</v>
      </c>
      <c r="H38" s="1236" t="s">
        <v>42</v>
      </c>
      <c r="I38" s="32"/>
      <c r="J38" s="32"/>
      <c r="K38" s="32"/>
      <c r="L38" s="32"/>
      <c r="M38" s="32"/>
      <c r="N38" s="32"/>
      <c r="O38" s="32"/>
      <c r="P38" s="32"/>
      <c r="Q38" s="1237">
        <v>46440040067</v>
      </c>
      <c r="R38" s="32">
        <v>46440040067</v>
      </c>
    </row>
    <row r="39" spans="1:18" ht="23.1" customHeight="1" x14ac:dyDescent="0.2">
      <c r="A39" s="92">
        <v>22</v>
      </c>
      <c r="B39" s="87" t="s">
        <v>820</v>
      </c>
      <c r="C39" s="1258" t="s">
        <v>821</v>
      </c>
      <c r="D39" s="433">
        <v>0</v>
      </c>
      <c r="E39" s="433">
        <v>1.18</v>
      </c>
      <c r="F39" s="99">
        <v>1.18</v>
      </c>
      <c r="G39" s="100">
        <v>1.18</v>
      </c>
      <c r="H39" s="1238" t="s">
        <v>42</v>
      </c>
      <c r="I39" s="86"/>
      <c r="J39" s="86"/>
      <c r="K39" s="86"/>
      <c r="L39" s="86"/>
      <c r="M39" s="86"/>
      <c r="N39" s="86"/>
      <c r="O39" s="86"/>
      <c r="P39" s="86"/>
      <c r="Q39" s="1240">
        <v>46440040059</v>
      </c>
      <c r="R39" s="86">
        <v>46440040059</v>
      </c>
    </row>
    <row r="40" spans="1:18" ht="6" customHeight="1" x14ac:dyDescent="0.2"/>
    <row r="41" spans="1:18" ht="11.25" customHeight="1" x14ac:dyDescent="0.2">
      <c r="A41" s="1201" t="s">
        <v>87</v>
      </c>
      <c r="B41" s="64"/>
      <c r="C41" s="65"/>
      <c r="D41" s="65"/>
      <c r="E41" s="66"/>
      <c r="F41" s="67">
        <f>SUM(F11:F39)</f>
        <v>11.1</v>
      </c>
      <c r="G41" s="1202"/>
      <c r="H41" s="68"/>
      <c r="I41" s="16"/>
      <c r="J41" s="69"/>
      <c r="K41" s="70" t="s">
        <v>46</v>
      </c>
      <c r="L41" s="71">
        <f>SUM(L11:L39)</f>
        <v>0</v>
      </c>
      <c r="M41" s="71">
        <f>SUM(M11:M39)</f>
        <v>0</v>
      </c>
      <c r="N41" s="62"/>
      <c r="O41" s="70" t="s">
        <v>1</v>
      </c>
      <c r="P41" s="71">
        <f>SUM(P11:P39)</f>
        <v>0</v>
      </c>
      <c r="Q41" s="62"/>
    </row>
    <row r="42" spans="1:18" ht="11.25" customHeight="1" x14ac:dyDescent="0.2">
      <c r="A42" s="72" t="s">
        <v>47</v>
      </c>
      <c r="B42" s="73"/>
      <c r="C42" s="74"/>
      <c r="D42" s="74"/>
      <c r="E42" s="75"/>
      <c r="F42" s="955">
        <f>SUMIF(H11:H39,"melnais",F11:F39)</f>
        <v>0.70000000000000007</v>
      </c>
      <c r="G42" s="1203"/>
      <c r="H42" s="76"/>
      <c r="I42" s="77"/>
      <c r="J42" s="62"/>
      <c r="K42" s="62"/>
      <c r="L42" s="78"/>
      <c r="M42" s="78"/>
      <c r="N42" s="62"/>
      <c r="O42" s="62"/>
      <c r="P42" s="62"/>
      <c r="Q42" s="62"/>
    </row>
    <row r="43" spans="1:18" ht="11.25" customHeight="1" x14ac:dyDescent="0.2">
      <c r="A43" s="72" t="s">
        <v>48</v>
      </c>
      <c r="B43" s="73"/>
      <c r="C43" s="74"/>
      <c r="D43" s="74"/>
      <c r="E43" s="75"/>
      <c r="F43" s="955">
        <f>SUMIF(H11:H39,"bruģis",F11:F39)</f>
        <v>0</v>
      </c>
      <c r="G43" s="1203"/>
      <c r="I43" s="16"/>
      <c r="J43" s="62"/>
      <c r="N43" s="62"/>
      <c r="O43" s="62"/>
      <c r="P43" s="62"/>
      <c r="Q43" s="62"/>
    </row>
    <row r="44" spans="1:18" ht="11.25" customHeight="1" x14ac:dyDescent="0.2">
      <c r="A44" s="72" t="s">
        <v>49</v>
      </c>
      <c r="B44" s="73"/>
      <c r="C44" s="74"/>
      <c r="D44" s="74"/>
      <c r="E44" s="75"/>
      <c r="F44" s="955">
        <f>SUMIF(H11:H39,"grants",F11:F39)</f>
        <v>9.11</v>
      </c>
      <c r="G44" s="1203"/>
      <c r="I44" s="16"/>
      <c r="J44" s="62"/>
      <c r="N44" s="62"/>
      <c r="O44" s="62"/>
      <c r="P44" s="62"/>
      <c r="Q44" s="62"/>
    </row>
    <row r="45" spans="1:18" ht="11.25" customHeight="1" x14ac:dyDescent="0.2">
      <c r="A45" s="72" t="s">
        <v>50</v>
      </c>
      <c r="B45" s="73"/>
      <c r="C45" s="74"/>
      <c r="D45" s="74"/>
      <c r="E45" s="75"/>
      <c r="F45" s="955">
        <f>SUMIF(H11:H39,"cits segums",F11:F39)</f>
        <v>1.29</v>
      </c>
      <c r="G45" s="1203"/>
      <c r="H45" s="77"/>
      <c r="I45" s="16"/>
      <c r="J45" s="79"/>
      <c r="N45" s="62"/>
      <c r="O45" s="62"/>
      <c r="P45" s="62"/>
      <c r="Q45" s="62"/>
    </row>
    <row r="46" spans="1:18" ht="5.25" customHeight="1" x14ac:dyDescent="0.2">
      <c r="D46" s="9"/>
      <c r="E46" s="9"/>
      <c r="F46" s="80"/>
      <c r="G46" s="80"/>
      <c r="H46" s="60"/>
      <c r="I46" s="16"/>
      <c r="J46" s="62"/>
      <c r="N46" s="62"/>
      <c r="O46" s="62"/>
      <c r="P46" s="62"/>
      <c r="Q46" s="62"/>
    </row>
    <row r="47" spans="1:18" ht="12.75" customHeight="1" x14ac:dyDescent="0.2">
      <c r="A47" s="5"/>
      <c r="B47" s="5"/>
      <c r="C47" s="6" t="s">
        <v>51</v>
      </c>
      <c r="D47" s="1720" t="str">
        <f>KOPA!$A$31</f>
        <v>2022.gada 18.oktobris</v>
      </c>
      <c r="E47" s="1720"/>
      <c r="F47" s="1720"/>
      <c r="G47" s="82"/>
      <c r="H47" s="81"/>
      <c r="I47" s="81"/>
      <c r="J47" s="82"/>
      <c r="K47" s="82"/>
      <c r="O47" s="62"/>
      <c r="P47" s="1738" t="s">
        <v>572</v>
      </c>
      <c r="Q47" s="1738"/>
      <c r="R47" s="1738"/>
    </row>
    <row r="48" spans="1:18" ht="12.75" customHeight="1" x14ac:dyDescent="0.2">
      <c r="A48" s="5"/>
      <c r="B48" s="5"/>
      <c r="C48" s="6" t="s">
        <v>52</v>
      </c>
      <c r="D48" s="1720" t="s">
        <v>53</v>
      </c>
      <c r="E48" s="1720"/>
      <c r="F48" s="1720"/>
      <c r="G48" s="1720"/>
      <c r="H48" s="1720"/>
      <c r="I48" s="1720"/>
      <c r="J48" s="1720"/>
      <c r="K48" s="1720"/>
      <c r="M48" s="83"/>
      <c r="N48" s="83"/>
      <c r="O48" s="62"/>
      <c r="P48" s="1738"/>
      <c r="Q48" s="1738"/>
      <c r="R48" s="1738"/>
    </row>
    <row r="49" spans="1:18" ht="12.75" customHeight="1" x14ac:dyDescent="0.2">
      <c r="A49" s="5"/>
      <c r="B49" s="5"/>
      <c r="C49" s="6"/>
      <c r="D49" s="1721" t="s">
        <v>54</v>
      </c>
      <c r="E49" s="1721"/>
      <c r="F49" s="1721"/>
      <c r="G49" s="1721"/>
      <c r="H49" s="1721"/>
      <c r="I49" s="1721"/>
      <c r="J49" s="1721"/>
      <c r="K49" s="1721"/>
      <c r="M49" s="1722" t="s">
        <v>55</v>
      </c>
      <c r="N49" s="1722"/>
      <c r="O49" s="62"/>
      <c r="P49" s="1738"/>
      <c r="Q49" s="1738"/>
      <c r="R49" s="1738"/>
    </row>
    <row r="50" spans="1:18" ht="12.75" customHeight="1" x14ac:dyDescent="0.2">
      <c r="A50" s="5"/>
      <c r="B50" s="5"/>
      <c r="C50" s="6" t="s">
        <v>51</v>
      </c>
      <c r="D50" s="1728" t="str">
        <f>D47</f>
        <v>2022.gada 18.oktobris</v>
      </c>
      <c r="E50" s="1728"/>
      <c r="F50" s="1728"/>
      <c r="G50" s="82"/>
      <c r="H50" s="81"/>
      <c r="I50" s="81"/>
      <c r="J50" s="82"/>
      <c r="K50" s="82"/>
      <c r="O50" s="62"/>
      <c r="P50" s="62"/>
      <c r="Q50" s="62"/>
    </row>
    <row r="51" spans="1:18" ht="12.75" customHeight="1" x14ac:dyDescent="0.2">
      <c r="A51" s="5"/>
      <c r="B51" s="5"/>
      <c r="C51" s="6" t="s">
        <v>56</v>
      </c>
      <c r="D51" s="1720" t="str">
        <f>KOPA!$N$31</f>
        <v>Dobeles novada domes priekšsēdētājs Ivars Gorskis</v>
      </c>
      <c r="E51" s="1720"/>
      <c r="F51" s="1720"/>
      <c r="G51" s="1720"/>
      <c r="H51" s="1720"/>
      <c r="I51" s="1720"/>
      <c r="J51" s="1720"/>
      <c r="K51" s="1720"/>
      <c r="M51" s="83"/>
      <c r="N51" s="83"/>
      <c r="O51" s="62"/>
      <c r="P51" s="62"/>
      <c r="Q51" s="62"/>
    </row>
    <row r="52" spans="1:18" ht="12.75" customHeight="1" x14ac:dyDescent="0.2">
      <c r="A52" s="5"/>
      <c r="B52" s="5"/>
      <c r="C52" s="6"/>
      <c r="D52" s="1721" t="s">
        <v>54</v>
      </c>
      <c r="E52" s="1721"/>
      <c r="F52" s="1721"/>
      <c r="G52" s="1721"/>
      <c r="H52" s="1721"/>
      <c r="I52" s="1721"/>
      <c r="J52" s="1721"/>
      <c r="K52" s="1721"/>
      <c r="M52" s="1722" t="s">
        <v>55</v>
      </c>
      <c r="N52" s="1722"/>
      <c r="O52" s="62"/>
      <c r="P52" s="62"/>
      <c r="Q52" s="62"/>
    </row>
    <row r="53" spans="1:18" ht="12.75" customHeight="1" x14ac:dyDescent="0.2">
      <c r="A53" s="5"/>
      <c r="B53" s="5"/>
      <c r="C53" s="6" t="s">
        <v>51</v>
      </c>
      <c r="D53" s="84" t="s">
        <v>57</v>
      </c>
      <c r="E53" s="84"/>
      <c r="F53" s="84"/>
      <c r="G53" s="81"/>
      <c r="H53" s="81"/>
      <c r="I53" s="81"/>
      <c r="J53" s="82"/>
      <c r="K53" s="82"/>
      <c r="O53" s="62"/>
      <c r="P53" s="62"/>
      <c r="Q53" s="62"/>
    </row>
    <row r="54" spans="1:18" ht="12.75" customHeight="1" x14ac:dyDescent="0.2">
      <c r="A54" s="5"/>
      <c r="B54" s="5"/>
      <c r="C54" s="6" t="s">
        <v>58</v>
      </c>
      <c r="D54" s="1720" t="s">
        <v>1088</v>
      </c>
      <c r="E54" s="1720"/>
      <c r="F54" s="1720"/>
      <c r="G54" s="1720"/>
      <c r="H54" s="1720"/>
      <c r="I54" s="1720"/>
      <c r="J54" s="1720"/>
      <c r="K54" s="1720"/>
      <c r="M54" s="83"/>
      <c r="N54" s="83"/>
      <c r="O54" s="62"/>
      <c r="P54" s="62"/>
      <c r="Q54" s="62"/>
    </row>
    <row r="55" spans="1:18" ht="12.75" customHeight="1" x14ac:dyDescent="0.2">
      <c r="D55" s="1721" t="s">
        <v>54</v>
      </c>
      <c r="E55" s="1721"/>
      <c r="F55" s="1721"/>
      <c r="G55" s="1721"/>
      <c r="H55" s="1721"/>
      <c r="I55" s="1721"/>
      <c r="J55" s="1721"/>
      <c r="K55" s="1721"/>
      <c r="M55" s="1722" t="s">
        <v>55</v>
      </c>
      <c r="N55" s="1722"/>
    </row>
  </sheetData>
  <mergeCells count="36"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M8:M9"/>
    <mergeCell ref="N8:N9"/>
    <mergeCell ref="O8:O9"/>
    <mergeCell ref="Q8:Q9"/>
    <mergeCell ref="D8:E8"/>
    <mergeCell ref="F8:G8"/>
    <mergeCell ref="H8:H9"/>
    <mergeCell ref="I8:I9"/>
    <mergeCell ref="J8:K8"/>
    <mergeCell ref="R8:R9"/>
    <mergeCell ref="L8:L9"/>
    <mergeCell ref="P47:R49"/>
    <mergeCell ref="D48:K48"/>
    <mergeCell ref="D49:K49"/>
    <mergeCell ref="M49:N49"/>
    <mergeCell ref="D50:F50"/>
    <mergeCell ref="B10:C10"/>
    <mergeCell ref="F10:G10"/>
    <mergeCell ref="D55:K55"/>
    <mergeCell ref="M55:N55"/>
    <mergeCell ref="C36:C37"/>
    <mergeCell ref="D47:F47"/>
    <mergeCell ref="D51:K51"/>
    <mergeCell ref="D52:K52"/>
    <mergeCell ref="M52:N52"/>
    <mergeCell ref="D54:K54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78</vt:i4>
      </vt:variant>
    </vt:vector>
  </HeadingPairs>
  <TitlesOfParts>
    <vt:vector size="78" baseType="lpstr">
      <vt:lpstr>KOPA</vt:lpstr>
      <vt:lpstr>Auce</vt:lpstr>
      <vt:lpstr>Dobele</vt:lpstr>
      <vt:lpstr>A Annen</vt:lpstr>
      <vt:lpstr>B Annen</vt:lpstr>
      <vt:lpstr>C Annen</vt:lpstr>
      <vt:lpstr>A Augst</vt:lpstr>
      <vt:lpstr>B Augst</vt:lpstr>
      <vt:lpstr>C Augst</vt:lpstr>
      <vt:lpstr>A Auru</vt:lpstr>
      <vt:lpstr>B Auru</vt:lpstr>
      <vt:lpstr>C Auru</vt:lpstr>
      <vt:lpstr>B Bēne</vt:lpstr>
      <vt:lpstr>C Bēne</vt:lpstr>
      <vt:lpstr>A Bērz</vt:lpstr>
      <vt:lpstr>B Bērz</vt:lpstr>
      <vt:lpstr>C Bērz</vt:lpstr>
      <vt:lpstr>A Bikst</vt:lpstr>
      <vt:lpstr>B Bikst</vt:lpstr>
      <vt:lpstr>C Bikst</vt:lpstr>
      <vt:lpstr>A Buk</vt:lpstr>
      <vt:lpstr>B Buk</vt:lpstr>
      <vt:lpstr>C Buk</vt:lpstr>
      <vt:lpstr>A Dobel</vt:lpstr>
      <vt:lpstr>B Dobel</vt:lpstr>
      <vt:lpstr>C Dobel</vt:lpstr>
      <vt:lpstr>B Īles</vt:lpstr>
      <vt:lpstr>C Īles</vt:lpstr>
      <vt:lpstr>B Jaunb</vt:lpstr>
      <vt:lpstr>C Jaunb</vt:lpstr>
      <vt:lpstr>A Krim</vt:lpstr>
      <vt:lpstr>B Krim</vt:lpstr>
      <vt:lpstr>C Krim</vt:lpstr>
      <vt:lpstr>A Liel</vt:lpstr>
      <vt:lpstr>B Liel</vt:lpstr>
      <vt:lpstr>C Liel</vt:lpstr>
      <vt:lpstr>A Naud</vt:lpstr>
      <vt:lpstr>B Naud</vt:lpstr>
      <vt:lpstr>C Naud</vt:lpstr>
      <vt:lpstr>A Penk</vt:lpstr>
      <vt:lpstr>B Penk</vt:lpstr>
      <vt:lpstr>C Penk</vt:lpstr>
      <vt:lpstr>A Tērv</vt:lpstr>
      <vt:lpstr>B Tērv</vt:lpstr>
      <vt:lpstr>C Tērv</vt:lpstr>
      <vt:lpstr>A Ukru</vt:lpstr>
      <vt:lpstr>B Ukru</vt:lpstr>
      <vt:lpstr>C Ukru</vt:lpstr>
      <vt:lpstr>A Vec</vt:lpstr>
      <vt:lpstr>B Vec</vt:lpstr>
      <vt:lpstr>C Vec</vt:lpstr>
      <vt:lpstr>A Vītiņ</vt:lpstr>
      <vt:lpstr>B Vītiņ</vt:lpstr>
      <vt:lpstr>C Vītiņ</vt:lpstr>
      <vt:lpstr>A Zebr</vt:lpstr>
      <vt:lpstr>B Zebr</vt:lpstr>
      <vt:lpstr>C Zebr</vt:lpstr>
      <vt:lpstr>An Kaķenieki</vt:lpstr>
      <vt:lpstr>Auri</vt:lpstr>
      <vt:lpstr>Au Gardene</vt:lpstr>
      <vt:lpstr>Au Ķirpēni</vt:lpstr>
      <vt:lpstr>Au Lielbērze</vt:lpstr>
      <vt:lpstr>Au Liepziedi</vt:lpstr>
      <vt:lpstr>Bēne</vt:lpstr>
      <vt:lpstr>Bērze</vt:lpstr>
      <vt:lpstr>Bēr Miltiņi</vt:lpstr>
      <vt:lpstr>Bēr Šķibe</vt:lpstr>
      <vt:lpstr>Jaunbērze</vt:lpstr>
      <vt:lpstr>Kr Akācijas</vt:lpstr>
      <vt:lpstr>Kr Ceriņi</vt:lpstr>
      <vt:lpstr>Krimūnas</vt:lpstr>
      <vt:lpstr>Na Apgulde</vt:lpstr>
      <vt:lpstr>Naudīte</vt:lpstr>
      <vt:lpstr>Tērvete</vt:lpstr>
      <vt:lpstr>Ukri</vt:lpstr>
      <vt:lpstr>Vecauce</vt:lpstr>
      <vt:lpstr>Vītiņi</vt:lpstr>
      <vt:lpstr>Vīt Ķevele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Artūtrs Šteinbergs</dc:creator>
  <cp:lastModifiedBy>Uldis Bite</cp:lastModifiedBy>
  <cp:lastPrinted>2022-09-29T09:56:35Z</cp:lastPrinted>
  <dcterms:created xsi:type="dcterms:W3CDTF">2015-08-10T20:26:13Z</dcterms:created>
  <dcterms:modified xsi:type="dcterms:W3CDTF">2022-10-18T07:34:42Z</dcterms:modified>
</cp:coreProperties>
</file>